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15" windowHeight="9975" activeTab="0"/>
  </bookViews>
  <sheets>
    <sheet name="ЗАГАЛЬНИЙ фактичний  (3)" sheetId="1" r:id="rId1"/>
    <sheet name="ЗАГАЛЬНИЙ фактичний  (2)" sheetId="2" r:id="rId2"/>
  </sheets>
  <definedNames/>
  <calcPr fullCalcOnLoad="1"/>
</workbook>
</file>

<file path=xl/sharedStrings.xml><?xml version="1.0" encoding="utf-8"?>
<sst xmlns="http://schemas.openxmlformats.org/spreadsheetml/2006/main" count="2314" uniqueCount="139">
  <si>
    <t>ЗАТВЕРДЖУЮ</t>
  </si>
  <si>
    <t>ДПТНЗ "Бориспільський професійний ліцей"</t>
  </si>
  <si>
    <t>______________________</t>
  </si>
  <si>
    <t>М.П.</t>
  </si>
  <si>
    <t>№</t>
  </si>
  <si>
    <t>Назва посади структурного підрозділу</t>
  </si>
  <si>
    <t>Тарифний розряд</t>
  </si>
  <si>
    <t>К-сть шт.од.</t>
  </si>
  <si>
    <t>Посадов. оклад</t>
  </si>
  <si>
    <t xml:space="preserve">Підвищення пос. окладу </t>
  </si>
  <si>
    <t>Посадов. оклад з врахув. підвищен.</t>
  </si>
  <si>
    <t>Надбавки</t>
  </si>
  <si>
    <t xml:space="preserve">Доплата  </t>
  </si>
  <si>
    <t>Фонд заробітної плати за місяць</t>
  </si>
  <si>
    <t>звання (10,15%)</t>
  </si>
  <si>
    <t>ВПУ</t>
  </si>
  <si>
    <t>По контракту  40%</t>
  </si>
  <si>
    <t>Складість,напруженість (30-50)%</t>
  </si>
  <si>
    <t>Висл. років</t>
  </si>
  <si>
    <t xml:space="preserve"> за гуртожиток 10%</t>
  </si>
  <si>
    <t>нiчнi 35%</t>
  </si>
  <si>
    <t xml:space="preserve"> шкідливі умови    10 % дез.зас</t>
  </si>
  <si>
    <t>ЗАГАЛЬНИЙ ФОНД</t>
  </si>
  <si>
    <t>ПЕДАГОГІЧНИЙ ПЕРСОНАЛ</t>
  </si>
  <si>
    <t>Директор</t>
  </si>
  <si>
    <t>-</t>
  </si>
  <si>
    <t xml:space="preserve">Заступник директора з навчально-виробничої роботи </t>
  </si>
  <si>
    <t>Заступник директора з виховної роботи</t>
  </si>
  <si>
    <t>Заступник директора з навчальної роботи</t>
  </si>
  <si>
    <t>Соціальний педагог</t>
  </si>
  <si>
    <t>Практичний психолог</t>
  </si>
  <si>
    <t xml:space="preserve">Вихователь </t>
  </si>
  <si>
    <t>Керівник гуртка</t>
  </si>
  <si>
    <t>Керівник фізвиховання</t>
  </si>
  <si>
    <t>Методист в/к</t>
  </si>
  <si>
    <t>Старший майстер</t>
  </si>
  <si>
    <t>РАЗОМ</t>
  </si>
  <si>
    <t>х</t>
  </si>
  <si>
    <t>МАЙСТРИ</t>
  </si>
  <si>
    <t>Майстер в/н  (І кат.)</t>
  </si>
  <si>
    <t>Майстер в/н (ІІ кат)</t>
  </si>
  <si>
    <t xml:space="preserve">Майстер в/н </t>
  </si>
  <si>
    <t>Майстер в/н спец.</t>
  </si>
  <si>
    <t>Майстер в/н водінню</t>
  </si>
  <si>
    <t xml:space="preserve">                             </t>
  </si>
  <si>
    <t>ВСЬОГО педагог.персонал</t>
  </si>
  <si>
    <t>Х</t>
  </si>
  <si>
    <t>СПЕЦІАЛІСТИ</t>
  </si>
  <si>
    <t>Бухгалтерiя</t>
  </si>
  <si>
    <t xml:space="preserve">Головний бухгалтер  </t>
  </si>
  <si>
    <t xml:space="preserve">Бухгалтер </t>
  </si>
  <si>
    <t xml:space="preserve">Бухгалтер   </t>
  </si>
  <si>
    <t>ВСЬОГО</t>
  </si>
  <si>
    <t>Завідувач господарством</t>
  </si>
  <si>
    <t>Секретар друкарка</t>
  </si>
  <si>
    <t>Комендант</t>
  </si>
  <si>
    <t>Секретар навчальної частини</t>
  </si>
  <si>
    <t>Інженер-електронник</t>
  </si>
  <si>
    <t>Паспортист</t>
  </si>
  <si>
    <t>Бібліотекар</t>
  </si>
  <si>
    <t>Інспектор кадрів</t>
  </si>
  <si>
    <t>Лаборант</t>
  </si>
  <si>
    <t>Механік</t>
  </si>
  <si>
    <t>Шеф-кухар</t>
  </si>
  <si>
    <t>Технік з (експлуалації приміщень)</t>
  </si>
  <si>
    <t>Сестра медична з дієтичного харчування</t>
  </si>
  <si>
    <t>Інженер з охорони праці</t>
  </si>
  <si>
    <t>РАЗОМ  спеціалісти</t>
  </si>
  <si>
    <t>РОБІТНИКИ</t>
  </si>
  <si>
    <t>Слюсар ремонтник</t>
  </si>
  <si>
    <t>Столяр (5 розряду)</t>
  </si>
  <si>
    <t>Слюсар-сантехнік</t>
  </si>
  <si>
    <t>Електромонтер ОРЕ</t>
  </si>
  <si>
    <t>Прибиральниця службових приміщень</t>
  </si>
  <si>
    <t>Водій автотранспортного засобу</t>
  </si>
  <si>
    <t>Двірник</t>
  </si>
  <si>
    <t>Черговий по гуртожитку</t>
  </si>
  <si>
    <t>Сторож</t>
  </si>
  <si>
    <t>Підсобний робітник</t>
  </si>
  <si>
    <t xml:space="preserve">Кухар </t>
  </si>
  <si>
    <t xml:space="preserve">Гардеробник </t>
  </si>
  <si>
    <t>Кастелянка</t>
  </si>
  <si>
    <t>Комірник (інструментальної комори)</t>
  </si>
  <si>
    <t>Комірник</t>
  </si>
  <si>
    <t>РАЗОМ  робітники</t>
  </si>
  <si>
    <t>ВСЬОГО:</t>
  </si>
  <si>
    <t>матеріальна допомога на оздоровлення</t>
  </si>
  <si>
    <t>Всього  на 12 міс.</t>
  </si>
  <si>
    <t>з  01.01.2017 року</t>
  </si>
  <si>
    <t>Викладачі загальноосвітніх предметів</t>
  </si>
  <si>
    <t xml:space="preserve">ШТАТНИЙ РОЗПИС </t>
  </si>
  <si>
    <t>Директор ДОН Київської ОДА</t>
  </si>
  <si>
    <t>В.Б. Рогова</t>
  </si>
  <si>
    <t>Фахівець з питань цивільного захисту</t>
  </si>
  <si>
    <t>Викладачі  спец. дисциплін</t>
  </si>
  <si>
    <t>За наук. ступінь кандидата наук 15%</t>
  </si>
  <si>
    <t xml:space="preserve"> За престижність 20%</t>
  </si>
  <si>
    <t>доплата до мінімальної заробітної плати (до 3200 грн.)</t>
  </si>
  <si>
    <t xml:space="preserve"> За каб.,перев. зош., кл. кер, метод.ком</t>
  </si>
  <si>
    <t xml:space="preserve">Директор </t>
  </si>
  <si>
    <t>_______________</t>
  </si>
  <si>
    <t>Динько В.А.</t>
  </si>
  <si>
    <t>(посада керівника установми, організації)</t>
  </si>
  <si>
    <t>(підпис)</t>
  </si>
  <si>
    <t>(ініціали, прізвище)</t>
  </si>
  <si>
    <t>Головний  бухгалтер</t>
  </si>
  <si>
    <t xml:space="preserve">                   Деркач Т.А.</t>
  </si>
  <si>
    <t>СПЕЦІАЛЬНИЙ ФОНД</t>
  </si>
  <si>
    <t>Майстер в/н</t>
  </si>
  <si>
    <t>Диспетчер</t>
  </si>
  <si>
    <t>ВСЬОГО  ПО   ПТНЗ</t>
  </si>
  <si>
    <t>Субвенція</t>
  </si>
  <si>
    <t>Разом по субвенції</t>
  </si>
  <si>
    <t>Обласний бюджет</t>
  </si>
  <si>
    <t>Разом по обласному бюджету</t>
  </si>
  <si>
    <t xml:space="preserve">РАЗОМ ПО ЗАГ. ФОНДУ </t>
  </si>
  <si>
    <t>за схемним окладом (з підвищенням)</t>
  </si>
  <si>
    <t>надбавки обов’язкового характеру</t>
  </si>
  <si>
    <t>доплати обов’язкового характеру</t>
  </si>
  <si>
    <t>щорічна грошова допомога</t>
  </si>
  <si>
    <t>нерозподілені видатки (підвищення зарплати, індексація, заміна, оплата 5 днів лікарняних, святкові)</t>
  </si>
  <si>
    <t>доплата до 3200 грн.</t>
  </si>
  <si>
    <t>підвищення заробітної плати педпрацівникам з 1 вересня 2017 року</t>
  </si>
  <si>
    <t xml:space="preserve">РАЗОМ ПО СПЕЦ. ФОНДУ </t>
  </si>
  <si>
    <r>
      <t xml:space="preserve">Штат в кількості </t>
    </r>
    <r>
      <rPr>
        <b/>
        <sz val="10"/>
        <rFont val="Times New Roman"/>
        <family val="1"/>
      </rPr>
      <t>113,5</t>
    </r>
    <r>
      <rPr>
        <sz val="10"/>
        <rFont val="Times New Roman"/>
        <family val="1"/>
      </rPr>
      <t xml:space="preserve"> штатних одиниць</t>
    </r>
  </si>
  <si>
    <t>Директор (По контракту 10%)</t>
  </si>
  <si>
    <t>з місячним фондом заробітної плати 480022,50 грн.</t>
  </si>
  <si>
    <t>Видатки за 8 міс.</t>
  </si>
  <si>
    <t>інші видатки (відпускні, індексація, заміна, оплата 5 днів лікарняних,святкові тощо)</t>
  </si>
  <si>
    <t>_____________________</t>
  </si>
  <si>
    <t>з  01.01.2018 року</t>
  </si>
  <si>
    <t>доплата до мінімальної заробітної плати (до 3723 грн.)</t>
  </si>
  <si>
    <t>щорічна грошова винагорода</t>
  </si>
  <si>
    <t>інші видатки (відпускні, індексація, заміна, оплата 5 днів лікарняних тощо)</t>
  </si>
  <si>
    <t>Інші видатки (премія 10%,індексація  тощо)</t>
  </si>
  <si>
    <r>
      <t xml:space="preserve">Штат в кількості </t>
    </r>
    <r>
      <rPr>
        <b/>
        <sz val="10"/>
        <rFont val="Times New Roman"/>
        <family val="1"/>
      </rPr>
      <t>106,0</t>
    </r>
    <r>
      <rPr>
        <sz val="10"/>
        <rFont val="Times New Roman"/>
        <family val="1"/>
      </rPr>
      <t xml:space="preserve"> штатних одиниць</t>
    </r>
  </si>
  <si>
    <t>з місячним фондом заробітної плати 551239,83 грн.</t>
  </si>
  <si>
    <t>Сестра медична з дієтич. харчування</t>
  </si>
  <si>
    <t>Прибиральниця служб. приміщень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</si>
</sst>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Arial Cyr"/>
      <family val="0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3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23" fillId="0" borderId="0" xfId="53" applyFont="1" applyFill="1" applyAlignment="1">
      <alignment horizontal="left"/>
      <protection/>
    </xf>
    <xf numFmtId="0" fontId="28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23" fillId="0" borderId="1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4" fillId="0" borderId="0" xfId="53" applyFont="1" applyFill="1" applyAlignment="1">
      <alignment/>
      <protection/>
    </xf>
    <xf numFmtId="0" fontId="23" fillId="0" borderId="0" xfId="53" applyFont="1" applyFill="1" applyAlignment="1">
      <alignment vertical="center" wrapText="1"/>
      <protection/>
    </xf>
    <xf numFmtId="0" fontId="32" fillId="0" borderId="11" xfId="53" applyFont="1" applyFill="1" applyBorder="1" applyAlignment="1">
      <alignment horizontal="center" vertical="center" wrapText="1"/>
      <protection/>
    </xf>
    <xf numFmtId="9" fontId="32" fillId="0" borderId="11" xfId="53" applyNumberFormat="1" applyFont="1" applyFill="1" applyBorder="1" applyAlignment="1">
      <alignment horizontal="center" vertical="center" wrapText="1"/>
      <protection/>
    </xf>
    <xf numFmtId="0" fontId="31" fillId="0" borderId="12" xfId="53" applyFont="1" applyFill="1" applyBorder="1" applyAlignment="1">
      <alignment horizontal="center"/>
      <protection/>
    </xf>
    <xf numFmtId="0" fontId="31" fillId="0" borderId="13" xfId="53" applyFont="1" applyFill="1" applyBorder="1" applyAlignment="1">
      <alignment horizontal="center"/>
      <protection/>
    </xf>
    <xf numFmtId="0" fontId="32" fillId="0" borderId="13" xfId="53" applyFont="1" applyFill="1" applyBorder="1" applyAlignment="1">
      <alignment horizontal="center"/>
      <protection/>
    </xf>
    <xf numFmtId="0" fontId="31" fillId="0" borderId="14" xfId="53" applyFont="1" applyFill="1" applyBorder="1" applyAlignment="1">
      <alignment horizontal="center"/>
      <protection/>
    </xf>
    <xf numFmtId="0" fontId="33" fillId="0" borderId="15" xfId="53" applyFont="1" applyFill="1" applyBorder="1" applyAlignment="1">
      <alignment horizontal="center"/>
      <protection/>
    </xf>
    <xf numFmtId="9" fontId="33" fillId="0" borderId="16" xfId="53" applyNumberFormat="1" applyFont="1" applyFill="1" applyBorder="1" applyAlignment="1" quotePrefix="1">
      <alignment horizontal="center"/>
      <protection/>
    </xf>
    <xf numFmtId="9" fontId="33" fillId="0" borderId="16" xfId="53" applyNumberFormat="1" applyFont="1" applyFill="1" applyBorder="1" applyAlignment="1">
      <alignment horizontal="center"/>
      <protection/>
    </xf>
    <xf numFmtId="0" fontId="33" fillId="0" borderId="17" xfId="53" applyFont="1" applyFill="1" applyBorder="1" applyAlignment="1">
      <alignment horizontal="center"/>
      <protection/>
    </xf>
    <xf numFmtId="9" fontId="33" fillId="0" borderId="11" xfId="53" applyNumberFormat="1" applyFont="1" applyFill="1" applyBorder="1" applyAlignment="1" quotePrefix="1">
      <alignment horizontal="center"/>
      <protection/>
    </xf>
    <xf numFmtId="0" fontId="33" fillId="0" borderId="11" xfId="53" applyFont="1" applyFill="1" applyBorder="1" applyAlignment="1" quotePrefix="1">
      <alignment horizontal="center"/>
      <protection/>
    </xf>
    <xf numFmtId="0" fontId="33" fillId="0" borderId="11" xfId="53" applyFont="1" applyFill="1" applyBorder="1" applyAlignment="1">
      <alignment horizontal="center"/>
      <protection/>
    </xf>
    <xf numFmtId="0" fontId="35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32" fillId="0" borderId="0" xfId="53" applyFont="1" applyFill="1" applyAlignment="1">
      <alignment horizontal="center"/>
      <protection/>
    </xf>
    <xf numFmtId="0" fontId="32" fillId="0" borderId="0" xfId="53" applyFont="1" applyFill="1" applyAlignment="1">
      <alignment/>
      <protection/>
    </xf>
    <xf numFmtId="0" fontId="32" fillId="0" borderId="0" xfId="53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36" fillId="0" borderId="0" xfId="0" applyNumberFormat="1" applyFont="1" applyAlignment="1">
      <alignment/>
    </xf>
    <xf numFmtId="0" fontId="29" fillId="0" borderId="0" xfId="53" applyFont="1" applyFill="1" applyAlignment="1">
      <alignment horizontal="center"/>
      <protection/>
    </xf>
    <xf numFmtId="0" fontId="32" fillId="0" borderId="18" xfId="53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33" fillId="0" borderId="19" xfId="53" applyFont="1" applyFill="1" applyBorder="1" applyAlignment="1">
      <alignment horizontal="center"/>
      <protection/>
    </xf>
    <xf numFmtId="0" fontId="33" fillId="0" borderId="20" xfId="53" applyFont="1" applyFill="1" applyBorder="1" applyAlignment="1">
      <alignment horizontal="center"/>
      <protection/>
    </xf>
    <xf numFmtId="0" fontId="33" fillId="0" borderId="20" xfId="53" applyFont="1" applyFill="1" applyBorder="1" applyAlignment="1">
      <alignment horizontal="center" vertical="top" wrapText="1"/>
      <protection/>
    </xf>
    <xf numFmtId="4" fontId="33" fillId="0" borderId="20" xfId="53" applyNumberFormat="1" applyFont="1" applyFill="1" applyBorder="1" applyAlignment="1">
      <alignment horizontal="center"/>
      <protection/>
    </xf>
    <xf numFmtId="4" fontId="33" fillId="0" borderId="20" xfId="53" applyNumberFormat="1" applyFont="1" applyFill="1" applyBorder="1" applyAlignment="1" quotePrefix="1">
      <alignment horizontal="center"/>
      <protection/>
    </xf>
    <xf numFmtId="4" fontId="33" fillId="0" borderId="20" xfId="53" applyNumberFormat="1" applyFont="1" applyFill="1" applyBorder="1" applyAlignment="1" quotePrefix="1">
      <alignment horizontal="center" wrapText="1"/>
      <protection/>
    </xf>
    <xf numFmtId="4" fontId="33" fillId="0" borderId="20" xfId="53" applyNumberFormat="1" applyFont="1" applyFill="1" applyBorder="1">
      <alignment/>
      <protection/>
    </xf>
    <xf numFmtId="4" fontId="33" fillId="0" borderId="21" xfId="53" applyNumberFormat="1" applyFont="1" applyFill="1" applyBorder="1">
      <alignment/>
      <protection/>
    </xf>
    <xf numFmtId="0" fontId="33" fillId="0" borderId="22" xfId="53" applyFont="1" applyFill="1" applyBorder="1" applyAlignment="1">
      <alignment horizontal="center"/>
      <protection/>
    </xf>
    <xf numFmtId="0" fontId="33" fillId="0" borderId="16" xfId="53" applyFont="1" applyFill="1" applyBorder="1" applyAlignment="1">
      <alignment horizontal="center" wrapText="1"/>
      <protection/>
    </xf>
    <xf numFmtId="4" fontId="33" fillId="0" borderId="16" xfId="53" applyNumberFormat="1" applyFont="1" applyFill="1" applyBorder="1" applyAlignment="1">
      <alignment horizontal="center"/>
      <protection/>
    </xf>
    <xf numFmtId="4" fontId="33" fillId="0" borderId="16" xfId="53" applyNumberFormat="1" applyFont="1" applyFill="1" applyBorder="1" applyAlignment="1" quotePrefix="1">
      <alignment horizontal="center"/>
      <protection/>
    </xf>
    <xf numFmtId="4" fontId="33" fillId="0" borderId="23" xfId="53" applyNumberFormat="1" applyFont="1" applyFill="1" applyBorder="1" applyAlignment="1" quotePrefix="1">
      <alignment horizontal="center"/>
      <protection/>
    </xf>
    <xf numFmtId="4" fontId="33" fillId="0" borderId="23" xfId="53" applyNumberFormat="1" applyFont="1" applyFill="1" applyBorder="1">
      <alignment/>
      <protection/>
    </xf>
    <xf numFmtId="0" fontId="33" fillId="0" borderId="16" xfId="53" applyFont="1" applyFill="1" applyBorder="1" applyAlignment="1">
      <alignment horizontal="center" vertical="top" wrapText="1"/>
      <protection/>
    </xf>
    <xf numFmtId="9" fontId="33" fillId="0" borderId="16" xfId="53" applyNumberFormat="1" applyFont="1" applyFill="1" applyBorder="1" applyAlignment="1">
      <alignment horizontal="center" wrapText="1"/>
      <protection/>
    </xf>
    <xf numFmtId="4" fontId="33" fillId="0" borderId="23" xfId="53" applyNumberFormat="1" applyFont="1" applyFill="1" applyBorder="1" applyAlignment="1">
      <alignment horizontal="center"/>
      <protection/>
    </xf>
    <xf numFmtId="0" fontId="33" fillId="0" borderId="16" xfId="53" applyFont="1" applyFill="1" applyBorder="1" applyAlignment="1">
      <alignment horizontal="center"/>
      <protection/>
    </xf>
    <xf numFmtId="4" fontId="33" fillId="0" borderId="16" xfId="53" applyNumberFormat="1" applyFont="1" applyFill="1" applyBorder="1">
      <alignment/>
      <protection/>
    </xf>
    <xf numFmtId="0" fontId="33" fillId="0" borderId="24" xfId="53" applyFont="1" applyFill="1" applyBorder="1" applyAlignment="1">
      <alignment horizontal="center" wrapText="1"/>
      <protection/>
    </xf>
    <xf numFmtId="0" fontId="33" fillId="0" borderId="24" xfId="53" applyFont="1" applyFill="1" applyBorder="1" applyAlignment="1">
      <alignment horizontal="center" vertical="top" wrapText="1"/>
      <protection/>
    </xf>
    <xf numFmtId="4" fontId="33" fillId="0" borderId="24" xfId="53" applyNumberFormat="1" applyFont="1" applyFill="1" applyBorder="1" applyAlignment="1">
      <alignment horizontal="center"/>
      <protection/>
    </xf>
    <xf numFmtId="4" fontId="33" fillId="0" borderId="24" xfId="53" applyNumberFormat="1" applyFont="1" applyFill="1" applyBorder="1" applyAlignment="1" quotePrefix="1">
      <alignment horizontal="center"/>
      <protection/>
    </xf>
    <xf numFmtId="4" fontId="33" fillId="0" borderId="25" xfId="53" applyNumberFormat="1" applyFont="1" applyFill="1" applyBorder="1" applyAlignment="1">
      <alignment horizontal="center"/>
      <protection/>
    </xf>
    <xf numFmtId="0" fontId="33" fillId="0" borderId="11" xfId="53" applyFont="1" applyFill="1" applyBorder="1" applyAlignment="1">
      <alignment horizontal="center" wrapText="1"/>
      <protection/>
    </xf>
    <xf numFmtId="0" fontId="33" fillId="0" borderId="11" xfId="53" applyFont="1" applyFill="1" applyBorder="1" applyAlignment="1">
      <alignment horizontal="center" vertical="top" wrapText="1"/>
      <protection/>
    </xf>
    <xf numFmtId="4" fontId="33" fillId="0" borderId="11" xfId="53" applyNumberFormat="1" applyFont="1" applyFill="1" applyBorder="1" applyAlignment="1">
      <alignment horizontal="center"/>
      <protection/>
    </xf>
    <xf numFmtId="4" fontId="33" fillId="0" borderId="11" xfId="53" applyNumberFormat="1" applyFont="1" applyFill="1" applyBorder="1" applyAlignment="1" quotePrefix="1">
      <alignment horizontal="center"/>
      <protection/>
    </xf>
    <xf numFmtId="4" fontId="33" fillId="0" borderId="11" xfId="53" applyNumberFormat="1" applyFont="1" applyFill="1" applyBorder="1">
      <alignment/>
      <protection/>
    </xf>
    <xf numFmtId="0" fontId="37" fillId="0" borderId="13" xfId="53" applyFont="1" applyFill="1" applyBorder="1" applyAlignment="1">
      <alignment horizontal="center" vertical="top" wrapText="1"/>
      <protection/>
    </xf>
    <xf numFmtId="4" fontId="37" fillId="0" borderId="13" xfId="53" applyNumberFormat="1" applyFont="1" applyFill="1" applyBorder="1" applyAlignment="1">
      <alignment horizontal="center"/>
      <protection/>
    </xf>
    <xf numFmtId="0" fontId="33" fillId="0" borderId="26" xfId="53" applyFont="1" applyFill="1" applyBorder="1" applyAlignment="1">
      <alignment horizontal="center"/>
      <protection/>
    </xf>
    <xf numFmtId="0" fontId="33" fillId="0" borderId="23" xfId="53" applyFont="1" applyFill="1" applyBorder="1" applyAlignment="1">
      <alignment horizontal="center"/>
      <protection/>
    </xf>
    <xf numFmtId="4" fontId="33" fillId="0" borderId="23" xfId="53" applyNumberFormat="1" applyFont="1" applyFill="1" applyBorder="1" applyAlignment="1" quotePrefix="1">
      <alignment horizontal="center" wrapText="1"/>
      <protection/>
    </xf>
    <xf numFmtId="4" fontId="33" fillId="0" borderId="23" xfId="53" applyNumberFormat="1" applyFont="1" applyFill="1" applyBorder="1" applyAlignment="1">
      <alignment horizontal="center" wrapText="1"/>
      <protection/>
    </xf>
    <xf numFmtId="4" fontId="33" fillId="0" borderId="14" xfId="53" applyNumberFormat="1" applyFont="1" applyFill="1" applyBorder="1">
      <alignment/>
      <protection/>
    </xf>
    <xf numFmtId="4" fontId="33" fillId="0" borderId="16" xfId="53" applyNumberFormat="1" applyFont="1" applyFill="1" applyBorder="1" applyAlignment="1" quotePrefix="1">
      <alignment horizontal="center" wrapText="1"/>
      <protection/>
    </xf>
    <xf numFmtId="4" fontId="33" fillId="0" borderId="16" xfId="53" applyNumberFormat="1" applyFont="1" applyFill="1" applyBorder="1" applyAlignment="1">
      <alignment horizontal="center" wrapText="1"/>
      <protection/>
    </xf>
    <xf numFmtId="0" fontId="33" fillId="0" borderId="24" xfId="53" applyFont="1" applyFill="1" applyBorder="1" applyAlignment="1">
      <alignment horizontal="center"/>
      <protection/>
    </xf>
    <xf numFmtId="4" fontId="33" fillId="0" borderId="24" xfId="53" applyNumberFormat="1" applyFont="1" applyFill="1" applyBorder="1" applyAlignment="1" quotePrefix="1">
      <alignment horizontal="center" wrapText="1"/>
      <protection/>
    </xf>
    <xf numFmtId="4" fontId="33" fillId="0" borderId="24" xfId="53" applyNumberFormat="1" applyFont="1" applyFill="1" applyBorder="1">
      <alignment/>
      <protection/>
    </xf>
    <xf numFmtId="4" fontId="37" fillId="0" borderId="14" xfId="53" applyNumberFormat="1" applyFont="1" applyFill="1" applyBorder="1">
      <alignment/>
      <protection/>
    </xf>
    <xf numFmtId="1" fontId="33" fillId="0" borderId="23" xfId="53" applyNumberFormat="1" applyFont="1" applyFill="1" applyBorder="1" applyAlignment="1">
      <alignment horizontal="center"/>
      <protection/>
    </xf>
    <xf numFmtId="4" fontId="37" fillId="0" borderId="23" xfId="53" applyNumberFormat="1" applyFont="1" applyFill="1" applyBorder="1">
      <alignment/>
      <protection/>
    </xf>
    <xf numFmtId="4" fontId="37" fillId="0" borderId="27" xfId="53" applyNumberFormat="1" applyFont="1" applyFill="1" applyBorder="1">
      <alignment/>
      <protection/>
    </xf>
    <xf numFmtId="0" fontId="33" fillId="0" borderId="28" xfId="53" applyFont="1" applyFill="1" applyBorder="1" applyAlignment="1">
      <alignment/>
      <protection/>
    </xf>
    <xf numFmtId="0" fontId="33" fillId="0" borderId="29" xfId="53" applyFont="1" applyFill="1" applyBorder="1" applyAlignment="1">
      <alignment/>
      <protection/>
    </xf>
    <xf numFmtId="1" fontId="33" fillId="0" borderId="25" xfId="53" applyNumberFormat="1" applyFont="1" applyFill="1" applyBorder="1" applyAlignment="1">
      <alignment horizontal="center"/>
      <protection/>
    </xf>
    <xf numFmtId="4" fontId="33" fillId="0" borderId="25" xfId="53" applyNumberFormat="1" applyFont="1" applyFill="1" applyBorder="1" applyAlignment="1" quotePrefix="1">
      <alignment horizontal="center" wrapText="1"/>
      <protection/>
    </xf>
    <xf numFmtId="4" fontId="33" fillId="0" borderId="25" xfId="53" applyNumberFormat="1" applyFont="1" applyFill="1" applyBorder="1" applyAlignment="1">
      <alignment horizontal="center" wrapText="1"/>
      <protection/>
    </xf>
    <xf numFmtId="4" fontId="33" fillId="0" borderId="25" xfId="53" applyNumberFormat="1" applyFont="1" applyFill="1" applyBorder="1" applyAlignment="1" quotePrefix="1">
      <alignment horizontal="center"/>
      <protection/>
    </xf>
    <xf numFmtId="4" fontId="37" fillId="0" borderId="25" xfId="53" applyNumberFormat="1" applyFont="1" applyFill="1" applyBorder="1">
      <alignment/>
      <protection/>
    </xf>
    <xf numFmtId="1" fontId="37" fillId="0" borderId="13" xfId="53" applyNumberFormat="1" applyFont="1" applyFill="1" applyBorder="1" applyAlignment="1">
      <alignment horizontal="center"/>
      <protection/>
    </xf>
    <xf numFmtId="2" fontId="37" fillId="0" borderId="13" xfId="53" applyNumberFormat="1" applyFont="1" applyFill="1" applyBorder="1" applyAlignment="1">
      <alignment horizontal="center"/>
      <protection/>
    </xf>
    <xf numFmtId="4" fontId="37" fillId="0" borderId="13" xfId="53" applyNumberFormat="1" applyFont="1" applyFill="1" applyBorder="1" applyAlignment="1">
      <alignment horizontal="center" wrapText="1"/>
      <protection/>
    </xf>
    <xf numFmtId="4" fontId="37" fillId="0" borderId="13" xfId="53" applyNumberFormat="1" applyFont="1" applyFill="1" applyBorder="1" applyAlignment="1" quotePrefix="1">
      <alignment horizontal="center" wrapText="1"/>
      <protection/>
    </xf>
    <xf numFmtId="4" fontId="37" fillId="0" borderId="13" xfId="53" applyNumberFormat="1" applyFont="1" applyFill="1" applyBorder="1" applyAlignment="1" quotePrefix="1">
      <alignment horizontal="center"/>
      <protection/>
    </xf>
    <xf numFmtId="4" fontId="37" fillId="0" borderId="13" xfId="53" applyNumberFormat="1" applyFont="1" applyFill="1" applyBorder="1">
      <alignment/>
      <protection/>
    </xf>
    <xf numFmtId="9" fontId="33" fillId="0" borderId="30" xfId="53" applyNumberFormat="1" applyFont="1" applyFill="1" applyBorder="1" applyAlignment="1">
      <alignment horizontal="center" vertical="top" wrapText="1"/>
      <protection/>
    </xf>
    <xf numFmtId="0" fontId="33" fillId="0" borderId="30" xfId="53" applyFont="1" applyFill="1" applyBorder="1" applyAlignment="1">
      <alignment horizontal="center" wrapText="1"/>
      <protection/>
    </xf>
    <xf numFmtId="2" fontId="33" fillId="0" borderId="23" xfId="53" applyNumberFormat="1" applyFont="1" applyFill="1" applyBorder="1" applyAlignment="1">
      <alignment horizontal="center"/>
      <protection/>
    </xf>
    <xf numFmtId="4" fontId="33" fillId="0" borderId="23" xfId="53" applyNumberFormat="1" applyFont="1" applyFill="1" applyBorder="1" applyAlignment="1">
      <alignment horizontal="right"/>
      <protection/>
    </xf>
    <xf numFmtId="4" fontId="33" fillId="0" borderId="14" xfId="53" applyNumberFormat="1" applyFont="1" applyFill="1" applyBorder="1" applyAlignment="1">
      <alignment horizontal="right"/>
      <protection/>
    </xf>
    <xf numFmtId="0" fontId="33" fillId="0" borderId="31" xfId="53" applyFont="1" applyFill="1" applyBorder="1" applyAlignment="1">
      <alignment horizontal="center" vertical="top" wrapText="1"/>
      <protection/>
    </xf>
    <xf numFmtId="2" fontId="33" fillId="0" borderId="16" xfId="53" applyNumberFormat="1" applyFont="1" applyFill="1" applyBorder="1" applyAlignment="1">
      <alignment horizontal="center"/>
      <protection/>
    </xf>
    <xf numFmtId="4" fontId="33" fillId="0" borderId="16" xfId="53" applyNumberFormat="1" applyFont="1" applyFill="1" applyBorder="1" applyAlignment="1">
      <alignment horizontal="right"/>
      <protection/>
    </xf>
    <xf numFmtId="0" fontId="37" fillId="0" borderId="13" xfId="53" applyFont="1" applyFill="1" applyBorder="1" applyAlignment="1">
      <alignment horizontal="center"/>
      <protection/>
    </xf>
    <xf numFmtId="4" fontId="37" fillId="0" borderId="13" xfId="53" applyNumberFormat="1" applyFont="1" applyFill="1" applyBorder="1" applyAlignment="1">
      <alignment horizontal="right"/>
      <protection/>
    </xf>
    <xf numFmtId="4" fontId="37" fillId="0" borderId="14" xfId="53" applyNumberFormat="1" applyFont="1" applyFill="1" applyBorder="1" applyAlignment="1">
      <alignment horizontal="right"/>
      <protection/>
    </xf>
    <xf numFmtId="0" fontId="33" fillId="0" borderId="32" xfId="53" applyFont="1" applyFill="1" applyBorder="1" applyAlignment="1">
      <alignment horizontal="center" wrapText="1"/>
      <protection/>
    </xf>
    <xf numFmtId="0" fontId="33" fillId="0" borderId="0" xfId="53" applyFont="1" applyFill="1" applyBorder="1" applyAlignment="1">
      <alignment horizontal="center" wrapText="1"/>
      <protection/>
    </xf>
    <xf numFmtId="0" fontId="33" fillId="0" borderId="25" xfId="53" applyFont="1" applyFill="1" applyBorder="1" applyAlignment="1">
      <alignment horizontal="center"/>
      <protection/>
    </xf>
    <xf numFmtId="2" fontId="33" fillId="0" borderId="25" xfId="53" applyNumberFormat="1" applyFont="1" applyFill="1" applyBorder="1" applyAlignment="1">
      <alignment horizontal="center"/>
      <protection/>
    </xf>
    <xf numFmtId="4" fontId="33" fillId="0" borderId="25" xfId="53" applyNumberFormat="1" applyFont="1" applyFill="1" applyBorder="1" applyAlignment="1">
      <alignment horizontal="right"/>
      <protection/>
    </xf>
    <xf numFmtId="0" fontId="33" fillId="0" borderId="31" xfId="53" applyFont="1" applyFill="1" applyBorder="1" applyAlignment="1">
      <alignment horizontal="center" wrapText="1"/>
      <protection/>
    </xf>
    <xf numFmtId="0" fontId="33" fillId="0" borderId="33" xfId="53" applyFont="1" applyFill="1" applyBorder="1" applyAlignment="1">
      <alignment horizontal="center" vertical="top" wrapText="1"/>
      <protection/>
    </xf>
    <xf numFmtId="2" fontId="33" fillId="0" borderId="24" xfId="53" applyNumberFormat="1" applyFont="1" applyFill="1" applyBorder="1" applyAlignment="1">
      <alignment horizontal="center"/>
      <protection/>
    </xf>
    <xf numFmtId="0" fontId="33" fillId="0" borderId="16" xfId="53" applyFont="1" applyFill="1" applyBorder="1">
      <alignment/>
      <protection/>
    </xf>
    <xf numFmtId="0" fontId="33" fillId="0" borderId="31" xfId="53" applyFont="1" applyFill="1" applyBorder="1">
      <alignment/>
      <protection/>
    </xf>
    <xf numFmtId="0" fontId="37" fillId="0" borderId="13" xfId="53" applyFont="1" applyFill="1" applyBorder="1" applyAlignment="1">
      <alignment horizontal="center" wrapText="1"/>
      <protection/>
    </xf>
    <xf numFmtId="2" fontId="37" fillId="0" borderId="13" xfId="53" applyNumberFormat="1" applyFont="1" applyFill="1" applyBorder="1" applyAlignment="1">
      <alignment horizontal="center" wrapText="1"/>
      <protection/>
    </xf>
    <xf numFmtId="0" fontId="39" fillId="0" borderId="0" xfId="53" applyFont="1" applyFill="1" applyBorder="1">
      <alignment/>
      <protection/>
    </xf>
    <xf numFmtId="0" fontId="39" fillId="0" borderId="0" xfId="53" applyFont="1" applyFill="1" applyBorder="1" applyAlignment="1">
      <alignment horizontal="left" wrapText="1"/>
      <protection/>
    </xf>
    <xf numFmtId="0" fontId="39" fillId="0" borderId="0" xfId="53" applyFont="1" applyFill="1" applyBorder="1" applyAlignment="1">
      <alignment horizontal="center" vertical="top" wrapText="1"/>
      <protection/>
    </xf>
    <xf numFmtId="1" fontId="39" fillId="0" borderId="0" xfId="53" applyNumberFormat="1" applyFont="1" applyFill="1" applyBorder="1" applyAlignment="1">
      <alignment horizontal="center"/>
      <protection/>
    </xf>
    <xf numFmtId="0" fontId="39" fillId="0" borderId="0" xfId="53" applyFont="1" applyFill="1" applyBorder="1" applyAlignment="1">
      <alignment horizontal="center"/>
      <protection/>
    </xf>
    <xf numFmtId="2" fontId="39" fillId="0" borderId="0" xfId="53" applyNumberFormat="1" applyFont="1" applyFill="1" applyBorder="1" applyAlignment="1">
      <alignment horizontal="center"/>
      <protection/>
    </xf>
    <xf numFmtId="2" fontId="39" fillId="0" borderId="0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0" fontId="38" fillId="0" borderId="24" xfId="53" applyFont="1" applyFill="1" applyBorder="1" applyAlignment="1">
      <alignment horizontal="center"/>
      <protection/>
    </xf>
    <xf numFmtId="0" fontId="33" fillId="0" borderId="23" xfId="53" applyFont="1" applyFill="1" applyBorder="1" applyAlignment="1">
      <alignment horizontal="center" wrapText="1"/>
      <protection/>
    </xf>
    <xf numFmtId="0" fontId="33" fillId="24" borderId="22" xfId="53" applyFont="1" applyFill="1" applyBorder="1" applyAlignment="1">
      <alignment horizontal="center"/>
      <protection/>
    </xf>
    <xf numFmtId="0" fontId="33" fillId="24" borderId="16" xfId="53" applyFont="1" applyFill="1" applyBorder="1" applyAlignment="1">
      <alignment horizontal="center" wrapText="1"/>
      <protection/>
    </xf>
    <xf numFmtId="4" fontId="33" fillId="24" borderId="16" xfId="53" applyNumberFormat="1" applyFont="1" applyFill="1" applyBorder="1" applyAlignment="1">
      <alignment horizontal="center"/>
      <protection/>
    </xf>
    <xf numFmtId="4" fontId="33" fillId="24" borderId="16" xfId="53" applyNumberFormat="1" applyFont="1" applyFill="1" applyBorder="1" applyAlignment="1" quotePrefix="1">
      <alignment horizontal="center"/>
      <protection/>
    </xf>
    <xf numFmtId="4" fontId="33" fillId="24" borderId="23" xfId="53" applyNumberFormat="1" applyFont="1" applyFill="1" applyBorder="1" applyAlignment="1">
      <alignment horizontal="center"/>
      <protection/>
    </xf>
    <xf numFmtId="4" fontId="33" fillId="24" borderId="23" xfId="53" applyNumberFormat="1" applyFont="1" applyFill="1" applyBorder="1" applyAlignment="1">
      <alignment horizontal="right"/>
      <protection/>
    </xf>
    <xf numFmtId="0" fontId="37" fillId="0" borderId="34" xfId="53" applyFont="1" applyFill="1" applyBorder="1" applyAlignment="1">
      <alignment horizontal="center" wrapText="1"/>
      <protection/>
    </xf>
    <xf numFmtId="184" fontId="37" fillId="0" borderId="34" xfId="53" applyNumberFormat="1" applyFont="1" applyFill="1" applyBorder="1" applyAlignment="1">
      <alignment horizontal="center" wrapText="1"/>
      <protection/>
    </xf>
    <xf numFmtId="4" fontId="37" fillId="0" borderId="34" xfId="53" applyNumberFormat="1" applyFont="1" applyFill="1" applyBorder="1" applyAlignment="1">
      <alignment horizontal="center"/>
      <protection/>
    </xf>
    <xf numFmtId="4" fontId="37" fillId="0" borderId="34" xfId="53" applyNumberFormat="1" applyFont="1" applyFill="1" applyBorder="1" applyAlignment="1">
      <alignment horizontal="right"/>
      <protection/>
    </xf>
    <xf numFmtId="4" fontId="37" fillId="0" borderId="35" xfId="53" applyNumberFormat="1" applyFont="1" applyFill="1" applyBorder="1" applyAlignment="1">
      <alignment horizontal="right"/>
      <protection/>
    </xf>
    <xf numFmtId="184" fontId="37" fillId="0" borderId="13" xfId="53" applyNumberFormat="1" applyFont="1" applyFill="1" applyBorder="1" applyAlignment="1">
      <alignment horizontal="center"/>
      <protection/>
    </xf>
    <xf numFmtId="0" fontId="34" fillId="0" borderId="11" xfId="53" applyFont="1" applyFill="1" applyBorder="1" applyAlignment="1">
      <alignment horizontal="center" vertical="center" wrapText="1"/>
      <protection/>
    </xf>
    <xf numFmtId="4" fontId="32" fillId="0" borderId="23" xfId="53" applyNumberFormat="1" applyFont="1" applyFill="1" applyBorder="1" applyAlignment="1" quotePrefix="1">
      <alignment horizontal="center"/>
      <protection/>
    </xf>
    <xf numFmtId="4" fontId="37" fillId="0" borderId="21" xfId="53" applyNumberFormat="1" applyFont="1" applyFill="1" applyBorder="1">
      <alignment/>
      <protection/>
    </xf>
    <xf numFmtId="4" fontId="33" fillId="0" borderId="34" xfId="53" applyNumberFormat="1" applyFont="1" applyFill="1" applyBorder="1" applyAlignment="1" quotePrefix="1">
      <alignment horizontal="center"/>
      <protection/>
    </xf>
    <xf numFmtId="4" fontId="33" fillId="0" borderId="36" xfId="53" applyNumberFormat="1" applyFont="1" applyFill="1" applyBorder="1" applyAlignment="1">
      <alignment horizontal="center"/>
      <protection/>
    </xf>
    <xf numFmtId="0" fontId="23" fillId="0" borderId="10" xfId="53" applyFont="1" applyFill="1" applyBorder="1" applyAlignment="1">
      <alignment/>
      <protection/>
    </xf>
    <xf numFmtId="0" fontId="23" fillId="0" borderId="10" xfId="53" applyFont="1" applyFill="1" applyBorder="1" applyAlignment="1">
      <alignment horizontal="center"/>
      <protection/>
    </xf>
    <xf numFmtId="0" fontId="29" fillId="0" borderId="10" xfId="53" applyFont="1" applyFill="1" applyBorder="1" applyAlignment="1">
      <alignment horizontal="center"/>
      <protection/>
    </xf>
    <xf numFmtId="0" fontId="37" fillId="0" borderId="37" xfId="53" applyFont="1" applyFill="1" applyBorder="1" applyAlignment="1">
      <alignment horizontal="center"/>
      <protection/>
    </xf>
    <xf numFmtId="4" fontId="37" fillId="0" borderId="38" xfId="53" applyNumberFormat="1" applyFont="1" applyFill="1" applyBorder="1" applyAlignment="1">
      <alignment horizontal="right"/>
      <protection/>
    </xf>
    <xf numFmtId="0" fontId="37" fillId="0" borderId="20" xfId="53" applyFont="1" applyFill="1" applyBorder="1" applyAlignment="1">
      <alignment horizontal="center" wrapText="1"/>
      <protection/>
    </xf>
    <xf numFmtId="184" fontId="37" fillId="0" borderId="20" xfId="53" applyNumberFormat="1" applyFont="1" applyFill="1" applyBorder="1" applyAlignment="1">
      <alignment horizontal="center" wrapText="1"/>
      <protection/>
    </xf>
    <xf numFmtId="4" fontId="37" fillId="0" borderId="20" xfId="53" applyNumberFormat="1" applyFont="1" applyFill="1" applyBorder="1" applyAlignment="1">
      <alignment horizontal="center"/>
      <protection/>
    </xf>
    <xf numFmtId="4" fontId="37" fillId="0" borderId="20" xfId="53" applyNumberFormat="1" applyFont="1" applyFill="1" applyBorder="1" applyAlignment="1">
      <alignment horizontal="right"/>
      <protection/>
    </xf>
    <xf numFmtId="4" fontId="37" fillId="0" borderId="16" xfId="53" applyNumberFormat="1" applyFont="1" applyFill="1" applyBorder="1" applyAlignment="1">
      <alignment horizontal="right"/>
      <protection/>
    </xf>
    <xf numFmtId="4" fontId="37" fillId="0" borderId="23" xfId="53" applyNumberFormat="1" applyFont="1" applyFill="1" applyBorder="1" applyAlignment="1">
      <alignment horizontal="right"/>
      <protection/>
    </xf>
    <xf numFmtId="0" fontId="37" fillId="0" borderId="19" xfId="53" applyFont="1" applyFill="1" applyBorder="1" applyAlignment="1">
      <alignment horizontal="center" wrapText="1"/>
      <protection/>
    </xf>
    <xf numFmtId="0" fontId="37" fillId="0" borderId="22" xfId="53" applyFont="1" applyFill="1" applyBorder="1" applyAlignment="1">
      <alignment horizontal="center" wrapText="1"/>
      <protection/>
    </xf>
    <xf numFmtId="4" fontId="25" fillId="0" borderId="16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wrapText="1"/>
    </xf>
    <xf numFmtId="3" fontId="25" fillId="0" borderId="24" xfId="0" applyNumberFormat="1" applyFont="1" applyFill="1" applyBorder="1" applyAlignment="1" quotePrefix="1">
      <alignment horizontal="center"/>
    </xf>
    <xf numFmtId="4" fontId="25" fillId="0" borderId="24" xfId="0" applyNumberFormat="1" applyFont="1" applyFill="1" applyBorder="1" applyAlignment="1" quotePrefix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/>
    </xf>
    <xf numFmtId="0" fontId="25" fillId="0" borderId="39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wrapText="1"/>
    </xf>
    <xf numFmtId="3" fontId="25" fillId="0" borderId="40" xfId="0" applyNumberFormat="1" applyFont="1" applyFill="1" applyBorder="1" applyAlignment="1">
      <alignment horizontal="center"/>
    </xf>
    <xf numFmtId="4" fontId="25" fillId="0" borderId="40" xfId="0" applyNumberFormat="1" applyFont="1" applyFill="1" applyBorder="1" applyAlignment="1" quotePrefix="1">
      <alignment horizontal="center"/>
    </xf>
    <xf numFmtId="4" fontId="25" fillId="0" borderId="25" xfId="0" applyNumberFormat="1" applyFont="1" applyFill="1" applyBorder="1" applyAlignment="1" quotePrefix="1">
      <alignment horizontal="center"/>
    </xf>
    <xf numFmtId="4" fontId="25" fillId="0" borderId="40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/>
    </xf>
    <xf numFmtId="0" fontId="25" fillId="0" borderId="33" xfId="0" applyFont="1" applyFill="1" applyBorder="1" applyAlignment="1">
      <alignment horizontal="center" wrapText="1"/>
    </xf>
    <xf numFmtId="3" fontId="25" fillId="0" borderId="41" xfId="0" applyNumberFormat="1" applyFont="1" applyFill="1" applyBorder="1" applyAlignment="1">
      <alignment horizontal="center"/>
    </xf>
    <xf numFmtId="4" fontId="25" fillId="0" borderId="41" xfId="0" applyNumberFormat="1" applyFont="1" applyFill="1" applyBorder="1" applyAlignment="1" quotePrefix="1">
      <alignment horizontal="center"/>
    </xf>
    <xf numFmtId="4" fontId="25" fillId="0" borderId="41" xfId="0" applyNumberFormat="1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184" fontId="26" fillId="0" borderId="13" xfId="0" applyNumberFormat="1" applyFont="1" applyFill="1" applyBorder="1" applyAlignment="1">
      <alignment horizontal="center" wrapText="1"/>
    </xf>
    <xf numFmtId="4" fontId="26" fillId="0" borderId="37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right"/>
    </xf>
    <xf numFmtId="0" fontId="25" fillId="0" borderId="43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9" fontId="33" fillId="0" borderId="16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horizontal="center"/>
    </xf>
    <xf numFmtId="184" fontId="26" fillId="0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37" fillId="0" borderId="44" xfId="53" applyNumberFormat="1" applyFont="1" applyFill="1" applyBorder="1" applyAlignment="1">
      <alignment horizontal="center"/>
      <protection/>
    </xf>
    <xf numFmtId="0" fontId="33" fillId="0" borderId="22" xfId="53" applyFont="1" applyFill="1" applyBorder="1" applyAlignment="1">
      <alignment horizontal="center" wrapText="1"/>
      <protection/>
    </xf>
    <xf numFmtId="4" fontId="37" fillId="0" borderId="24" xfId="53" applyNumberFormat="1" applyFont="1" applyFill="1" applyBorder="1" applyAlignment="1">
      <alignment horizontal="right"/>
      <protection/>
    </xf>
    <xf numFmtId="4" fontId="37" fillId="0" borderId="45" xfId="53" applyNumberFormat="1" applyFont="1" applyFill="1" applyBorder="1" applyAlignment="1">
      <alignment horizontal="right"/>
      <protection/>
    </xf>
    <xf numFmtId="4" fontId="37" fillId="0" borderId="40" xfId="53" applyNumberFormat="1" applyFont="1" applyFill="1" applyBorder="1" applyAlignment="1">
      <alignment horizontal="center"/>
      <protection/>
    </xf>
    <xf numFmtId="9" fontId="33" fillId="0" borderId="44" xfId="53" applyNumberFormat="1" applyFont="1" applyFill="1" applyBorder="1" applyAlignment="1">
      <alignment horizontal="center"/>
      <protection/>
    </xf>
    <xf numFmtId="4" fontId="37" fillId="0" borderId="41" xfId="53" applyNumberFormat="1" applyFont="1" applyFill="1" applyBorder="1" applyAlignment="1">
      <alignment horizontal="center"/>
      <protection/>
    </xf>
    <xf numFmtId="4" fontId="37" fillId="0" borderId="37" xfId="53" applyNumberFormat="1" applyFont="1" applyFill="1" applyBorder="1" applyAlignment="1">
      <alignment horizontal="center"/>
      <protection/>
    </xf>
    <xf numFmtId="9" fontId="33" fillId="0" borderId="46" xfId="53" applyNumberFormat="1" applyFont="1" applyFill="1" applyBorder="1" applyAlignment="1">
      <alignment horizontal="center"/>
      <protection/>
    </xf>
    <xf numFmtId="4" fontId="37" fillId="0" borderId="47" xfId="53" applyNumberFormat="1" applyFont="1" applyFill="1" applyBorder="1" applyAlignment="1">
      <alignment horizontal="center"/>
      <protection/>
    </xf>
    <xf numFmtId="4" fontId="25" fillId="0" borderId="13" xfId="0" applyNumberFormat="1" applyFont="1" applyFill="1" applyBorder="1" applyAlignment="1">
      <alignment/>
    </xf>
    <xf numFmtId="4" fontId="26" fillId="0" borderId="23" xfId="0" applyNumberFormat="1" applyFont="1" applyFill="1" applyBorder="1" applyAlignment="1">
      <alignment horizontal="center"/>
    </xf>
    <xf numFmtId="4" fontId="25" fillId="0" borderId="34" xfId="0" applyNumberFormat="1" applyFont="1" applyFill="1" applyBorder="1" applyAlignment="1">
      <alignment horizontal="right"/>
    </xf>
    <xf numFmtId="0" fontId="33" fillId="0" borderId="26" xfId="53" applyFont="1" applyFill="1" applyBorder="1" applyAlignment="1">
      <alignment horizontal="center" wrapText="1"/>
      <protection/>
    </xf>
    <xf numFmtId="0" fontId="33" fillId="0" borderId="26" xfId="0" applyFont="1" applyFill="1" applyBorder="1" applyAlignment="1">
      <alignment horizontal="center"/>
    </xf>
    <xf numFmtId="0" fontId="33" fillId="0" borderId="23" xfId="0" applyFont="1" applyFill="1" applyBorder="1" applyAlignment="1" quotePrefix="1">
      <alignment horizontal="center" wrapText="1"/>
    </xf>
    <xf numFmtId="4" fontId="33" fillId="0" borderId="23" xfId="0" applyNumberFormat="1" applyFont="1" applyFill="1" applyBorder="1" applyAlignment="1" quotePrefix="1">
      <alignment horizontal="center"/>
    </xf>
    <xf numFmtId="4" fontId="33" fillId="0" borderId="23" xfId="0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wrapText="1"/>
    </xf>
    <xf numFmtId="4" fontId="33" fillId="0" borderId="16" xfId="0" applyNumberFormat="1" applyFont="1" applyFill="1" applyBorder="1" applyAlignment="1" quotePrefix="1">
      <alignment horizontal="center"/>
    </xf>
    <xf numFmtId="4" fontId="33" fillId="0" borderId="16" xfId="0" applyNumberFormat="1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3" fontId="33" fillId="0" borderId="40" xfId="0" applyNumberFormat="1" applyFont="1" applyFill="1" applyBorder="1" applyAlignment="1">
      <alignment horizontal="center"/>
    </xf>
    <xf numFmtId="4" fontId="33" fillId="0" borderId="40" xfId="0" applyNumberFormat="1" applyFont="1" applyFill="1" applyBorder="1" applyAlignment="1" quotePrefix="1">
      <alignment horizontal="center"/>
    </xf>
    <xf numFmtId="4" fontId="33" fillId="0" borderId="25" xfId="0" applyNumberFormat="1" applyFont="1" applyFill="1" applyBorder="1" applyAlignment="1" quotePrefix="1">
      <alignment horizontal="center"/>
    </xf>
    <xf numFmtId="4" fontId="33" fillId="0" borderId="40" xfId="0" applyNumberFormat="1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3" fillId="0" borderId="26" xfId="0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33" fillId="0" borderId="23" xfId="0" applyFont="1" applyFill="1" applyBorder="1" applyAlignment="1">
      <alignment horizontal="center" wrapText="1"/>
    </xf>
    <xf numFmtId="4" fontId="33" fillId="0" borderId="20" xfId="0" applyNumberFormat="1" applyFont="1" applyFill="1" applyBorder="1" applyAlignment="1">
      <alignment horizontal="center"/>
    </xf>
    <xf numFmtId="4" fontId="33" fillId="0" borderId="38" xfId="53" applyNumberFormat="1" applyFont="1" applyFill="1" applyBorder="1" applyAlignment="1">
      <alignment horizontal="right"/>
      <protection/>
    </xf>
    <xf numFmtId="4" fontId="33" fillId="0" borderId="21" xfId="53" applyNumberFormat="1" applyFont="1" applyFill="1" applyBorder="1" applyAlignment="1">
      <alignment horizontal="right"/>
      <protection/>
    </xf>
    <xf numFmtId="4" fontId="33" fillId="0" borderId="23" xfId="53" applyNumberFormat="1" applyFont="1" applyFill="1" applyBorder="1" applyAlignment="1">
      <alignment/>
      <protection/>
    </xf>
    <xf numFmtId="4" fontId="33" fillId="0" borderId="16" xfId="53" applyNumberFormat="1" applyFont="1" applyFill="1" applyBorder="1" applyAlignment="1">
      <alignment/>
      <protection/>
    </xf>
    <xf numFmtId="2" fontId="37" fillId="0" borderId="34" xfId="53" applyNumberFormat="1" applyFont="1" applyFill="1" applyBorder="1" applyAlignment="1" quotePrefix="1">
      <alignment horizontal="center"/>
      <protection/>
    </xf>
    <xf numFmtId="9" fontId="33" fillId="0" borderId="23" xfId="0" applyNumberFormat="1" applyFont="1" applyFill="1" applyBorder="1" applyAlignment="1" quotePrefix="1">
      <alignment horizontal="center"/>
    </xf>
    <xf numFmtId="0" fontId="33" fillId="0" borderId="16" xfId="0" applyFont="1" applyFill="1" applyBorder="1" applyAlignment="1">
      <alignment/>
    </xf>
    <xf numFmtId="0" fontId="33" fillId="0" borderId="29" xfId="53" applyFont="1" applyFill="1" applyBorder="1">
      <alignment/>
      <protection/>
    </xf>
    <xf numFmtId="4" fontId="37" fillId="0" borderId="48" xfId="53" applyNumberFormat="1" applyFont="1" applyFill="1" applyBorder="1">
      <alignment/>
      <protection/>
    </xf>
    <xf numFmtId="4" fontId="33" fillId="0" borderId="49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5" fillId="0" borderId="25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33" fillId="0" borderId="34" xfId="0" applyNumberFormat="1" applyFont="1" applyFill="1" applyBorder="1" applyAlignment="1">
      <alignment horizontal="center"/>
    </xf>
    <xf numFmtId="9" fontId="33" fillId="0" borderId="11" xfId="53" applyNumberFormat="1" applyFont="1" applyFill="1" applyBorder="1" applyAlignment="1">
      <alignment horizontal="center" wrapText="1"/>
      <protection/>
    </xf>
    <xf numFmtId="0" fontId="37" fillId="0" borderId="26" xfId="53" applyFont="1" applyFill="1" applyBorder="1" applyAlignment="1">
      <alignment horizontal="center" wrapText="1"/>
      <protection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4" fontId="25" fillId="0" borderId="34" xfId="0" applyNumberFormat="1" applyFont="1" applyFill="1" applyBorder="1" applyAlignment="1" quotePrefix="1">
      <alignment horizontal="center"/>
    </xf>
    <xf numFmtId="4" fontId="37" fillId="0" borderId="11" xfId="53" applyNumberFormat="1" applyFont="1" applyFill="1" applyBorder="1" applyAlignment="1">
      <alignment horizontal="center"/>
      <protection/>
    </xf>
    <xf numFmtId="4" fontId="37" fillId="0" borderId="11" xfId="53" applyNumberFormat="1" applyFont="1" applyFill="1" applyBorder="1" applyAlignment="1">
      <alignment horizontal="right"/>
      <protection/>
    </xf>
    <xf numFmtId="2" fontId="37" fillId="0" borderId="13" xfId="53" applyNumberFormat="1" applyFont="1" applyFill="1" applyBorder="1" applyAlignment="1" quotePrefix="1">
      <alignment horizontal="center"/>
      <protection/>
    </xf>
    <xf numFmtId="0" fontId="33" fillId="0" borderId="22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9" fontId="37" fillId="0" borderId="13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22" borderId="0" xfId="0" applyFill="1" applyAlignment="1">
      <alignment/>
    </xf>
    <xf numFmtId="0" fontId="33" fillId="0" borderId="33" xfId="53" applyFont="1" applyFill="1" applyBorder="1" applyAlignment="1">
      <alignment horizontal="center" wrapText="1"/>
      <protection/>
    </xf>
    <xf numFmtId="0" fontId="37" fillId="0" borderId="37" xfId="53" applyFont="1" applyFill="1" applyBorder="1" applyAlignment="1">
      <alignment horizontal="center" wrapText="1"/>
      <protection/>
    </xf>
    <xf numFmtId="0" fontId="33" fillId="0" borderId="44" xfId="53" applyFont="1" applyFill="1" applyBorder="1" applyAlignment="1">
      <alignment horizontal="left"/>
      <protection/>
    </xf>
    <xf numFmtId="0" fontId="37" fillId="0" borderId="50" xfId="53" applyFont="1" applyFill="1" applyBorder="1" applyAlignment="1">
      <alignment horizontal="center" wrapText="1"/>
      <protection/>
    </xf>
    <xf numFmtId="0" fontId="37" fillId="0" borderId="51" xfId="53" applyFont="1" applyFill="1" applyBorder="1" applyAlignment="1">
      <alignment horizontal="center" wrapText="1"/>
      <protection/>
    </xf>
    <xf numFmtId="0" fontId="33" fillId="0" borderId="31" xfId="53" applyFont="1" applyFill="1" applyBorder="1" applyAlignment="1">
      <alignment horizontal="left"/>
      <protection/>
    </xf>
    <xf numFmtId="0" fontId="33" fillId="0" borderId="52" xfId="53" applyFont="1" applyFill="1" applyBorder="1" applyAlignment="1">
      <alignment horizontal="left"/>
      <protection/>
    </xf>
    <xf numFmtId="0" fontId="23" fillId="0" borderId="10" xfId="53" applyFont="1" applyFill="1" applyBorder="1" applyAlignment="1">
      <alignment horizontal="left"/>
      <protection/>
    </xf>
    <xf numFmtId="0" fontId="26" fillId="0" borderId="5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right"/>
      <protection/>
    </xf>
    <xf numFmtId="14" fontId="25" fillId="0" borderId="0" xfId="53" applyNumberFormat="1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32" fillId="0" borderId="0" xfId="53" applyFont="1" applyFill="1" applyAlignment="1">
      <alignment horizontal="center"/>
      <protection/>
    </xf>
    <xf numFmtId="0" fontId="33" fillId="0" borderId="23" xfId="0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40" xfId="0" applyFont="1" applyFill="1" applyBorder="1" applyAlignment="1">
      <alignment horizontal="left"/>
    </xf>
    <xf numFmtId="0" fontId="32" fillId="0" borderId="0" xfId="53" applyFont="1" applyFill="1" applyBorder="1" applyAlignment="1">
      <alignment horizontal="center"/>
      <protection/>
    </xf>
    <xf numFmtId="0" fontId="23" fillId="0" borderId="24" xfId="0" applyFont="1" applyFill="1" applyBorder="1" applyAlignment="1">
      <alignment horizontal="left"/>
    </xf>
    <xf numFmtId="0" fontId="37" fillId="0" borderId="53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23" fillId="0" borderId="10" xfId="53" applyFont="1" applyFill="1" applyBorder="1" applyAlignment="1">
      <alignment horizontal="center"/>
      <protection/>
    </xf>
    <xf numFmtId="0" fontId="33" fillId="0" borderId="47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 horizontal="left" wrapText="1"/>
    </xf>
    <xf numFmtId="0" fontId="33" fillId="0" borderId="31" xfId="0" applyFont="1" applyFill="1" applyBorder="1" applyAlignment="1">
      <alignment horizontal="left" wrapText="1"/>
    </xf>
    <xf numFmtId="0" fontId="33" fillId="0" borderId="52" xfId="0" applyFont="1" applyFill="1" applyBorder="1" applyAlignment="1">
      <alignment horizontal="left" wrapText="1"/>
    </xf>
    <xf numFmtId="0" fontId="33" fillId="0" borderId="44" xfId="0" applyFont="1" applyFill="1" applyBorder="1" applyAlignment="1">
      <alignment horizontal="left" wrapText="1"/>
    </xf>
    <xf numFmtId="0" fontId="33" fillId="0" borderId="54" xfId="53" applyFont="1" applyFill="1" applyBorder="1" applyAlignment="1">
      <alignment horizontal="left" wrapText="1"/>
      <protection/>
    </xf>
    <xf numFmtId="0" fontId="33" fillId="0" borderId="28" xfId="53" applyFont="1" applyFill="1" applyBorder="1" applyAlignment="1">
      <alignment horizontal="left" wrapText="1"/>
      <protection/>
    </xf>
    <xf numFmtId="0" fontId="33" fillId="0" borderId="29" xfId="53" applyFont="1" applyFill="1" applyBorder="1" applyAlignment="1">
      <alignment horizontal="left" wrapText="1"/>
      <protection/>
    </xf>
    <xf numFmtId="0" fontId="26" fillId="0" borderId="50" xfId="0" applyFont="1" applyFill="1" applyBorder="1" applyAlignment="1">
      <alignment horizontal="center" wrapText="1"/>
    </xf>
    <xf numFmtId="0" fontId="26" fillId="0" borderId="51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wrapText="1"/>
    </xf>
    <xf numFmtId="0" fontId="37" fillId="0" borderId="12" xfId="53" applyFont="1" applyFill="1" applyBorder="1" applyAlignment="1">
      <alignment horizontal="center" wrapText="1"/>
      <protection/>
    </xf>
    <xf numFmtId="0" fontId="37" fillId="0" borderId="13" xfId="53" applyFont="1" applyFill="1" applyBorder="1" applyAlignment="1">
      <alignment horizontal="center" wrapText="1"/>
      <protection/>
    </xf>
    <xf numFmtId="0" fontId="33" fillId="0" borderId="31" xfId="53" applyFont="1" applyFill="1" applyBorder="1" applyAlignment="1">
      <alignment horizontal="left" wrapText="1"/>
      <protection/>
    </xf>
    <xf numFmtId="0" fontId="33" fillId="0" borderId="52" xfId="53" applyFont="1" applyFill="1" applyBorder="1" applyAlignment="1">
      <alignment horizontal="left" wrapText="1"/>
      <protection/>
    </xf>
    <xf numFmtId="0" fontId="33" fillId="0" borderId="44" xfId="53" applyFont="1" applyFill="1" applyBorder="1" applyAlignment="1">
      <alignment horizontal="left" wrapText="1"/>
      <protection/>
    </xf>
    <xf numFmtId="0" fontId="37" fillId="0" borderId="31" xfId="53" applyFont="1" applyFill="1" applyBorder="1" applyAlignment="1">
      <alignment horizontal="center" wrapText="1"/>
      <protection/>
    </xf>
    <xf numFmtId="0" fontId="37" fillId="0" borderId="52" xfId="53" applyFont="1" applyFill="1" applyBorder="1" applyAlignment="1">
      <alignment horizontal="center" wrapText="1"/>
      <protection/>
    </xf>
    <xf numFmtId="0" fontId="37" fillId="0" borderId="44" xfId="53" applyFont="1" applyFill="1" applyBorder="1" applyAlignment="1">
      <alignment horizontal="center" wrapText="1"/>
      <protection/>
    </xf>
    <xf numFmtId="0" fontId="32" fillId="0" borderId="31" xfId="53" applyFont="1" applyFill="1" applyBorder="1" applyAlignment="1">
      <alignment horizontal="left" wrapText="1"/>
      <protection/>
    </xf>
    <xf numFmtId="0" fontId="32" fillId="0" borderId="52" xfId="53" applyFont="1" applyFill="1" applyBorder="1" applyAlignment="1">
      <alignment horizontal="left" wrapText="1"/>
      <protection/>
    </xf>
    <xf numFmtId="0" fontId="32" fillId="0" borderId="44" xfId="53" applyFont="1" applyFill="1" applyBorder="1" applyAlignment="1">
      <alignment horizontal="left" wrapText="1"/>
      <protection/>
    </xf>
    <xf numFmtId="0" fontId="23" fillId="0" borderId="25" xfId="0" applyFont="1" applyFill="1" applyBorder="1" applyAlignment="1">
      <alignment horizontal="left"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/>
    </xf>
    <xf numFmtId="0" fontId="23" fillId="0" borderId="41" xfId="0" applyFont="1" applyFill="1" applyBorder="1" applyAlignment="1">
      <alignment horizontal="left"/>
    </xf>
    <xf numFmtId="0" fontId="33" fillId="0" borderId="16" xfId="53" applyFont="1" applyFill="1" applyBorder="1" applyAlignment="1">
      <alignment horizontal="left" wrapText="1"/>
      <protection/>
    </xf>
    <xf numFmtId="0" fontId="33" fillId="0" borderId="12" xfId="53" applyFont="1" applyFill="1" applyBorder="1" applyAlignment="1">
      <alignment horizontal="center"/>
      <protection/>
    </xf>
    <xf numFmtId="0" fontId="33" fillId="0" borderId="13" xfId="53" applyFont="1" applyFill="1" applyBorder="1" applyAlignment="1">
      <alignment horizontal="center"/>
      <protection/>
    </xf>
    <xf numFmtId="0" fontId="33" fillId="0" borderId="14" xfId="53" applyFont="1" applyFill="1" applyBorder="1" applyAlignment="1">
      <alignment horizontal="center"/>
      <protection/>
    </xf>
    <xf numFmtId="0" fontId="33" fillId="0" borderId="24" xfId="53" applyFont="1" applyFill="1" applyBorder="1" applyAlignment="1">
      <alignment horizontal="left" wrapText="1"/>
      <protection/>
    </xf>
    <xf numFmtId="0" fontId="33" fillId="0" borderId="56" xfId="53" applyFont="1" applyFill="1" applyBorder="1" applyAlignment="1">
      <alignment horizontal="left" wrapText="1"/>
      <protection/>
    </xf>
    <xf numFmtId="0" fontId="33" fillId="0" borderId="53" xfId="53" applyFont="1" applyFill="1" applyBorder="1" applyAlignment="1">
      <alignment horizontal="left" wrapText="1"/>
      <protection/>
    </xf>
    <xf numFmtId="0" fontId="33" fillId="0" borderId="18" xfId="53" applyFont="1" applyFill="1" applyBorder="1" applyAlignment="1">
      <alignment horizontal="left" wrapText="1"/>
      <protection/>
    </xf>
    <xf numFmtId="0" fontId="23" fillId="0" borderId="57" xfId="53" applyFont="1" applyFill="1" applyBorder="1" applyAlignment="1">
      <alignment horizontal="center"/>
      <protection/>
    </xf>
    <xf numFmtId="0" fontId="23" fillId="0" borderId="28" xfId="53" applyFont="1" applyFill="1" applyBorder="1" applyAlignment="1">
      <alignment horizontal="center"/>
      <protection/>
    </xf>
    <xf numFmtId="0" fontId="23" fillId="0" borderId="58" xfId="53" applyFont="1" applyFill="1" applyBorder="1" applyAlignment="1">
      <alignment horizontal="center"/>
      <protection/>
    </xf>
    <xf numFmtId="0" fontId="33" fillId="0" borderId="20" xfId="53" applyFont="1" applyFill="1" applyBorder="1" applyAlignment="1">
      <alignment horizontal="center" vertical="center" wrapText="1"/>
      <protection/>
    </xf>
    <xf numFmtId="0" fontId="33" fillId="0" borderId="11" xfId="53" applyFont="1" applyFill="1" applyBorder="1" applyAlignment="1">
      <alignment horizontal="center" vertical="center" wrapText="1"/>
      <protection/>
    </xf>
    <xf numFmtId="0" fontId="33" fillId="0" borderId="38" xfId="53" applyFont="1" applyFill="1" applyBorder="1" applyAlignment="1">
      <alignment horizontal="center" vertical="center" wrapText="1"/>
      <protection/>
    </xf>
    <xf numFmtId="0" fontId="33" fillId="0" borderId="35" xfId="53" applyFont="1" applyFill="1" applyBorder="1" applyAlignment="1">
      <alignment horizontal="center" vertical="center" wrapText="1"/>
      <protection/>
    </xf>
    <xf numFmtId="0" fontId="31" fillId="0" borderId="13" xfId="53" applyFont="1" applyFill="1" applyBorder="1" applyAlignment="1">
      <alignment horizontal="center"/>
      <protection/>
    </xf>
    <xf numFmtId="0" fontId="23" fillId="0" borderId="0" xfId="53" applyFont="1" applyFill="1" applyAlignment="1">
      <alignment horizontal="center" wrapText="1"/>
      <protection/>
    </xf>
    <xf numFmtId="0" fontId="24" fillId="0" borderId="0" xfId="53" applyFont="1" applyFill="1" applyAlignment="1">
      <alignment horizontal="right" wrapText="1"/>
      <protection/>
    </xf>
    <xf numFmtId="0" fontId="32" fillId="0" borderId="20" xfId="53" applyFont="1" applyFill="1" applyBorder="1" applyAlignment="1">
      <alignment horizontal="center" vertical="center" wrapText="1"/>
      <protection/>
    </xf>
    <xf numFmtId="0" fontId="32" fillId="0" borderId="11" xfId="53" applyFont="1" applyFill="1" applyBorder="1" applyAlignment="1">
      <alignment horizontal="center" vertical="center" wrapText="1"/>
      <protection/>
    </xf>
    <xf numFmtId="0" fontId="32" fillId="0" borderId="56" xfId="53" applyFont="1" applyFill="1" applyBorder="1" applyAlignment="1">
      <alignment horizontal="center" vertical="center" wrapText="1"/>
      <protection/>
    </xf>
    <xf numFmtId="0" fontId="32" fillId="0" borderId="53" xfId="53" applyFont="1" applyFill="1" applyBorder="1" applyAlignment="1">
      <alignment horizontal="center" vertical="center" wrapText="1"/>
      <protection/>
    </xf>
    <xf numFmtId="0" fontId="32" fillId="0" borderId="18" xfId="53" applyFont="1" applyFill="1" applyBorder="1" applyAlignment="1">
      <alignment horizontal="center" vertical="center" wrapText="1"/>
      <protection/>
    </xf>
    <xf numFmtId="0" fontId="32" fillId="0" borderId="36" xfId="53" applyFont="1" applyFill="1" applyBorder="1" applyAlignment="1">
      <alignment horizontal="center" vertical="center" textRotation="90" wrapText="1"/>
      <protection/>
    </xf>
    <xf numFmtId="0" fontId="32" fillId="0" borderId="34" xfId="53" applyFont="1" applyFill="1" applyBorder="1" applyAlignment="1">
      <alignment horizontal="center" vertical="center" textRotation="90" wrapText="1"/>
      <protection/>
    </xf>
    <xf numFmtId="0" fontId="30" fillId="0" borderId="0" xfId="53" applyFont="1" applyFill="1" applyAlignment="1">
      <alignment horizontal="left" vertical="center" wrapText="1"/>
      <protection/>
    </xf>
    <xf numFmtId="0" fontId="23" fillId="0" borderId="50" xfId="53" applyFont="1" applyFill="1" applyBorder="1" applyAlignment="1">
      <alignment horizontal="center"/>
      <protection/>
    </xf>
    <xf numFmtId="0" fontId="23" fillId="0" borderId="51" xfId="53" applyFont="1" applyFill="1" applyBorder="1" applyAlignment="1">
      <alignment horizontal="center"/>
      <protection/>
    </xf>
    <xf numFmtId="0" fontId="23" fillId="0" borderId="48" xfId="53" applyFont="1" applyFill="1" applyBorder="1" applyAlignment="1">
      <alignment horizontal="center"/>
      <protection/>
    </xf>
    <xf numFmtId="0" fontId="38" fillId="0" borderId="24" xfId="53" applyFont="1" applyFill="1" applyBorder="1" applyAlignment="1">
      <alignment horizontal="center"/>
      <protection/>
    </xf>
    <xf numFmtId="0" fontId="33" fillId="0" borderId="16" xfId="53" applyFont="1" applyFill="1" applyBorder="1" applyAlignment="1">
      <alignment horizontal="left"/>
      <protection/>
    </xf>
    <xf numFmtId="0" fontId="23" fillId="0" borderId="15" xfId="53" applyFont="1" applyFill="1" applyBorder="1" applyAlignment="1">
      <alignment horizontal="center"/>
      <protection/>
    </xf>
    <xf numFmtId="0" fontId="23" fillId="0" borderId="24" xfId="53" applyFont="1" applyFill="1" applyBorder="1" applyAlignment="1">
      <alignment horizontal="center"/>
      <protection/>
    </xf>
    <xf numFmtId="0" fontId="23" fillId="0" borderId="59" xfId="53" applyFont="1" applyFill="1" applyBorder="1" applyAlignment="1">
      <alignment horizontal="center"/>
      <protection/>
    </xf>
    <xf numFmtId="0" fontId="31" fillId="0" borderId="19" xfId="53" applyFont="1" applyFill="1" applyBorder="1" applyAlignment="1">
      <alignment horizontal="center" vertical="center" wrapText="1"/>
      <protection/>
    </xf>
    <xf numFmtId="0" fontId="31" fillId="0" borderId="17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/>
      <protection/>
    </xf>
    <xf numFmtId="0" fontId="24" fillId="0" borderId="20" xfId="53" applyFont="1" applyFill="1" applyBorder="1" applyAlignment="1">
      <alignment horizontal="center"/>
      <protection/>
    </xf>
    <xf numFmtId="0" fontId="24" fillId="0" borderId="21" xfId="53" applyFont="1" applyFill="1" applyBorder="1" applyAlignment="1">
      <alignment horizontal="center"/>
      <protection/>
    </xf>
    <xf numFmtId="0" fontId="34" fillId="0" borderId="20" xfId="53" applyFont="1" applyFill="1" applyBorder="1" applyAlignment="1">
      <alignment horizontal="center" vertical="center" wrapText="1"/>
      <protection/>
    </xf>
    <xf numFmtId="0" fontId="33" fillId="0" borderId="56" xfId="53" applyFont="1" applyFill="1" applyBorder="1" applyAlignment="1">
      <alignment horizontal="left"/>
      <protection/>
    </xf>
    <xf numFmtId="0" fontId="33" fillId="0" borderId="53" xfId="53" applyFont="1" applyFill="1" applyBorder="1" applyAlignment="1">
      <alignment horizontal="left"/>
      <protection/>
    </xf>
    <xf numFmtId="0" fontId="33" fillId="0" borderId="18" xfId="53" applyFont="1" applyFill="1" applyBorder="1" applyAlignment="1">
      <alignment horizontal="left"/>
      <protection/>
    </xf>
    <xf numFmtId="0" fontId="37" fillId="0" borderId="56" xfId="53" applyFont="1" applyFill="1" applyBorder="1" applyAlignment="1">
      <alignment horizontal="center" wrapText="1"/>
      <protection/>
    </xf>
    <xf numFmtId="0" fontId="37" fillId="0" borderId="53" xfId="53" applyFont="1" applyFill="1" applyBorder="1" applyAlignment="1">
      <alignment horizontal="center" wrapText="1"/>
      <protection/>
    </xf>
    <xf numFmtId="0" fontId="37" fillId="0" borderId="18" xfId="53" applyFont="1" applyFill="1" applyBorder="1" applyAlignment="1">
      <alignment horizontal="center" wrapText="1"/>
      <protection/>
    </xf>
    <xf numFmtId="0" fontId="37" fillId="0" borderId="60" xfId="53" applyFont="1" applyFill="1" applyBorder="1" applyAlignment="1">
      <alignment horizontal="center" wrapText="1"/>
      <protection/>
    </xf>
    <xf numFmtId="0" fontId="37" fillId="0" borderId="61" xfId="53" applyFont="1" applyFill="1" applyBorder="1" applyAlignment="1">
      <alignment horizontal="center" wrapText="1"/>
      <protection/>
    </xf>
    <xf numFmtId="0" fontId="37" fillId="0" borderId="46" xfId="53" applyFont="1" applyFill="1" applyBorder="1" applyAlignment="1">
      <alignment horizontal="center" wrapText="1"/>
      <protection/>
    </xf>
    <xf numFmtId="0" fontId="33" fillId="24" borderId="16" xfId="53" applyFont="1" applyFill="1" applyBorder="1" applyAlignment="1">
      <alignment horizontal="left" wrapText="1"/>
      <protection/>
    </xf>
    <xf numFmtId="0" fontId="33" fillId="24" borderId="31" xfId="53" applyFont="1" applyFill="1" applyBorder="1" applyAlignment="1">
      <alignment horizontal="left" wrapText="1"/>
      <protection/>
    </xf>
    <xf numFmtId="0" fontId="33" fillId="0" borderId="31" xfId="53" applyFont="1" applyFill="1" applyBorder="1" applyAlignment="1">
      <alignment wrapText="1"/>
      <protection/>
    </xf>
    <xf numFmtId="0" fontId="38" fillId="0" borderId="52" xfId="53" applyFont="1" applyBorder="1" applyAlignment="1">
      <alignment wrapText="1"/>
      <protection/>
    </xf>
    <xf numFmtId="0" fontId="38" fillId="0" borderId="44" xfId="53" applyFont="1" applyBorder="1" applyAlignment="1">
      <alignment wrapText="1"/>
      <protection/>
    </xf>
    <xf numFmtId="0" fontId="33" fillId="0" borderId="23" xfId="53" applyFont="1" applyFill="1" applyBorder="1" applyAlignment="1">
      <alignment horizontal="left"/>
      <protection/>
    </xf>
    <xf numFmtId="0" fontId="33" fillId="0" borderId="30" xfId="53" applyFont="1" applyFill="1" applyBorder="1" applyAlignment="1">
      <alignment horizontal="left"/>
      <protection/>
    </xf>
    <xf numFmtId="0" fontId="38" fillId="0" borderId="52" xfId="53" applyFont="1" applyBorder="1" applyAlignment="1">
      <alignment horizontal="left" wrapText="1"/>
      <protection/>
    </xf>
    <xf numFmtId="0" fontId="38" fillId="0" borderId="44" xfId="53" applyFont="1" applyBorder="1" applyAlignment="1">
      <alignment horizontal="left" wrapText="1"/>
      <protection/>
    </xf>
    <xf numFmtId="0" fontId="33" fillId="0" borderId="10" xfId="53" applyFont="1" applyFill="1" applyBorder="1" applyAlignment="1">
      <alignment horizontal="left"/>
      <protection/>
    </xf>
    <xf numFmtId="0" fontId="33" fillId="0" borderId="47" xfId="53" applyFont="1" applyFill="1" applyBorder="1" applyAlignment="1">
      <alignment horizontal="left"/>
      <protection/>
    </xf>
    <xf numFmtId="0" fontId="33" fillId="0" borderId="33" xfId="53" applyFont="1" applyFill="1" applyBorder="1" applyAlignment="1">
      <alignment horizontal="left" wrapText="1"/>
      <protection/>
    </xf>
    <xf numFmtId="0" fontId="33" fillId="0" borderId="55" xfId="53" applyFont="1" applyFill="1" applyBorder="1" applyAlignment="1">
      <alignment horizontal="left" wrapText="1"/>
      <protection/>
    </xf>
    <xf numFmtId="0" fontId="33" fillId="0" borderId="41" xfId="53" applyFont="1" applyFill="1" applyBorder="1" applyAlignment="1">
      <alignment horizontal="left" wrapText="1"/>
      <protection/>
    </xf>
    <xf numFmtId="0" fontId="23" fillId="0" borderId="62" xfId="53" applyFont="1" applyFill="1" applyBorder="1" applyAlignment="1">
      <alignment horizontal="center"/>
      <protection/>
    </xf>
    <xf numFmtId="0" fontId="23" fillId="0" borderId="63" xfId="53" applyFont="1" applyFill="1" applyBorder="1" applyAlignment="1">
      <alignment horizontal="center"/>
      <protection/>
    </xf>
    <xf numFmtId="0" fontId="23" fillId="0" borderId="45" xfId="53" applyFont="1" applyFill="1" applyBorder="1" applyAlignment="1">
      <alignment horizontal="center"/>
      <protection/>
    </xf>
    <xf numFmtId="0" fontId="33" fillId="0" borderId="23" xfId="53" applyFont="1" applyFill="1" applyBorder="1" applyAlignment="1">
      <alignment horizontal="left" wrapText="1"/>
      <protection/>
    </xf>
    <xf numFmtId="0" fontId="23" fillId="0" borderId="12" xfId="53" applyFont="1" applyFill="1" applyBorder="1" applyAlignment="1">
      <alignment horizontal="center"/>
      <protection/>
    </xf>
    <xf numFmtId="0" fontId="23" fillId="0" borderId="13" xfId="53" applyFont="1" applyFill="1" applyBorder="1" applyAlignment="1">
      <alignment horizontal="center"/>
      <protection/>
    </xf>
    <xf numFmtId="0" fontId="23" fillId="0" borderId="36" xfId="53" applyFont="1" applyFill="1" applyBorder="1" applyAlignment="1">
      <alignment horizontal="center"/>
      <protection/>
    </xf>
    <xf numFmtId="0" fontId="23" fillId="0" borderId="14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37" fillId="0" borderId="50" xfId="53" applyFont="1" applyFill="1" applyBorder="1" applyAlignment="1">
      <alignment horizontal="center"/>
      <protection/>
    </xf>
    <xf numFmtId="0" fontId="37" fillId="0" borderId="51" xfId="53" applyFont="1" applyFill="1" applyBorder="1" applyAlignment="1">
      <alignment horizontal="center"/>
      <protection/>
    </xf>
    <xf numFmtId="0" fontId="37" fillId="0" borderId="37" xfId="53" applyFont="1" applyFill="1" applyBorder="1" applyAlignment="1">
      <alignment horizontal="center"/>
      <protection/>
    </xf>
    <xf numFmtId="0" fontId="33" fillId="0" borderId="11" xfId="53" applyFont="1" applyFill="1" applyBorder="1" applyAlignment="1">
      <alignment horizontal="left" wrapText="1"/>
      <protection/>
    </xf>
    <xf numFmtId="0" fontId="33" fillId="0" borderId="52" xfId="53" applyFont="1" applyFill="1" applyBorder="1" applyAlignment="1">
      <alignment wrapText="1"/>
      <protection/>
    </xf>
    <xf numFmtId="0" fontId="33" fillId="0" borderId="44" xfId="53" applyFont="1" applyFill="1" applyBorder="1" applyAlignment="1">
      <alignment wrapText="1"/>
      <protection/>
    </xf>
    <xf numFmtId="0" fontId="33" fillId="0" borderId="36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left" wrapText="1"/>
      <protection/>
    </xf>
    <xf numFmtId="0" fontId="37" fillId="0" borderId="31" xfId="53" applyFont="1" applyFill="1" applyBorder="1" applyAlignment="1">
      <alignment horizontal="left" wrapText="1"/>
      <protection/>
    </xf>
    <xf numFmtId="0" fontId="37" fillId="0" borderId="52" xfId="53" applyFont="1" applyFill="1" applyBorder="1" applyAlignment="1">
      <alignment horizontal="left" wrapText="1"/>
      <protection/>
    </xf>
    <xf numFmtId="0" fontId="37" fillId="0" borderId="44" xfId="53" applyFont="1" applyFill="1" applyBorder="1" applyAlignment="1">
      <alignment horizontal="left" wrapText="1"/>
      <protection/>
    </xf>
    <xf numFmtId="0" fontId="33" fillId="0" borderId="31" xfId="53" applyFont="1" applyFill="1" applyBorder="1" applyAlignment="1">
      <alignment horizontal="center" wrapText="1"/>
      <protection/>
    </xf>
    <xf numFmtId="0" fontId="33" fillId="0" borderId="52" xfId="53" applyFont="1" applyFill="1" applyBorder="1" applyAlignment="1">
      <alignment horizontal="center" wrapText="1"/>
      <protection/>
    </xf>
    <xf numFmtId="0" fontId="33" fillId="0" borderId="44" xfId="53" applyFont="1" applyFill="1" applyBorder="1" applyAlignment="1">
      <alignment horizontal="center" wrapText="1"/>
      <protection/>
    </xf>
    <xf numFmtId="0" fontId="27" fillId="0" borderId="0" xfId="53" applyFont="1" applyAlignment="1">
      <alignment horizontal="right" wrapText="1"/>
      <protection/>
    </xf>
    <xf numFmtId="0" fontId="29" fillId="0" borderId="0" xfId="53" applyFont="1" applyFill="1" applyAlignment="1">
      <alignment horizontal="center"/>
      <protection/>
    </xf>
    <xf numFmtId="0" fontId="30" fillId="0" borderId="57" xfId="53" applyFont="1" applyFill="1" applyBorder="1" applyAlignment="1">
      <alignment horizontal="center"/>
      <protection/>
    </xf>
    <xf numFmtId="0" fontId="30" fillId="0" borderId="28" xfId="53" applyFont="1" applyFill="1" applyBorder="1" applyAlignment="1">
      <alignment horizontal="center"/>
      <protection/>
    </xf>
    <xf numFmtId="0" fontId="30" fillId="0" borderId="58" xfId="53" applyFont="1" applyFill="1" applyBorder="1" applyAlignment="1">
      <alignment horizontal="center"/>
      <protection/>
    </xf>
    <xf numFmtId="0" fontId="33" fillId="0" borderId="3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4" fontId="0" fillId="22" borderId="0" xfId="0" applyNumberForma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25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left"/>
      <protection/>
    </xf>
    <xf numFmtId="0" fontId="35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center"/>
      <protection/>
    </xf>
    <xf numFmtId="0" fontId="32" fillId="0" borderId="0" xfId="53" applyFont="1" applyFill="1" applyBorder="1">
      <alignment/>
      <protection/>
    </xf>
    <xf numFmtId="0" fontId="32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0" fontId="29" fillId="0" borderId="0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31" fillId="0" borderId="64" xfId="53" applyFont="1" applyFill="1" applyBorder="1" applyAlignment="1">
      <alignment horizontal="left" vertical="center" wrapText="1"/>
      <protection/>
    </xf>
    <xf numFmtId="0" fontId="31" fillId="0" borderId="65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tabSelected="1" zoomScalePageLayoutView="0" workbookViewId="0" topLeftCell="A56">
      <selection activeCell="B79" sqref="B79:D79"/>
    </sheetView>
  </sheetViews>
  <sheetFormatPr defaultColWidth="9.00390625" defaultRowHeight="12.75"/>
  <cols>
    <col min="1" max="1" width="2.375" style="0" customWidth="1"/>
    <col min="4" max="4" width="9.625" style="0" customWidth="1"/>
    <col min="5" max="5" width="4.375" style="0" customWidth="1"/>
    <col min="6" max="6" width="5.25390625" style="0" customWidth="1"/>
    <col min="7" max="7" width="7.125" style="0" customWidth="1"/>
    <col min="8" max="8" width="6.875" style="0" customWidth="1"/>
    <col min="9" max="9" width="0.2421875" style="0" hidden="1" customWidth="1"/>
    <col min="10" max="10" width="9.00390625" style="0" customWidth="1"/>
    <col min="11" max="11" width="7.875" style="0" customWidth="1"/>
    <col min="12" max="12" width="6.75390625" style="0" customWidth="1"/>
    <col min="13" max="13" width="7.75390625" style="0" hidden="1" customWidth="1"/>
    <col min="14" max="14" width="7.875" style="0" customWidth="1"/>
    <col min="15" max="15" width="7.75390625" style="0" customWidth="1"/>
    <col min="16" max="16" width="7.00390625" style="0" customWidth="1"/>
    <col min="17" max="17" width="7.25390625" style="0" customWidth="1"/>
    <col min="18" max="18" width="5.875" style="0" customWidth="1"/>
    <col min="19" max="19" width="7.00390625" style="0" customWidth="1"/>
    <col min="20" max="20" width="7.875" style="0" customWidth="1"/>
    <col min="21" max="21" width="8.375" style="0" customWidth="1"/>
    <col min="22" max="22" width="10.00390625" style="0" customWidth="1"/>
    <col min="23" max="25" width="11.75390625" style="0" bestFit="1" customWidth="1"/>
    <col min="26" max="26" width="10.125" style="0" bestFit="1" customWidth="1"/>
    <col min="27" max="27" width="11.75390625" style="0" bestFit="1" customWidth="1"/>
    <col min="28" max="28" width="10.125" style="0" bestFit="1" customWidth="1"/>
  </cols>
  <sheetData>
    <row r="1" spans="1:22" ht="20.25">
      <c r="A1" s="395" t="s">
        <v>90</v>
      </c>
      <c r="B1" s="395"/>
      <c r="C1" s="395"/>
      <c r="D1" s="395"/>
      <c r="E1" s="395"/>
      <c r="F1" s="395"/>
      <c r="G1" s="395"/>
      <c r="H1" s="395"/>
      <c r="I1" s="1"/>
      <c r="J1" s="1"/>
      <c r="K1" s="1"/>
      <c r="L1" s="1"/>
      <c r="M1" s="1"/>
      <c r="N1" s="1"/>
      <c r="O1" s="1"/>
      <c r="P1" s="2" t="s">
        <v>0</v>
      </c>
      <c r="Q1" s="1"/>
      <c r="R1" s="1"/>
      <c r="S1" s="1"/>
      <c r="T1" s="1"/>
      <c r="U1" s="3"/>
      <c r="V1" s="3"/>
    </row>
    <row r="2" spans="1:22" ht="15" customHeight="1">
      <c r="A2" s="4"/>
      <c r="B2" s="5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5" t="s">
        <v>135</v>
      </c>
      <c r="Q2" s="5"/>
      <c r="R2" s="5"/>
      <c r="S2" s="5"/>
      <c r="T2" s="5"/>
      <c r="U2" s="3"/>
      <c r="V2" s="3"/>
    </row>
    <row r="3" spans="1:22" ht="15" customHeight="1">
      <c r="A3" s="4"/>
      <c r="B3" s="5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5" t="s">
        <v>136</v>
      </c>
      <c r="Q3" s="5"/>
      <c r="R3" s="5"/>
      <c r="S3" s="5"/>
      <c r="T3" s="5"/>
      <c r="U3" s="3"/>
      <c r="V3" s="3"/>
    </row>
    <row r="4" spans="1:22" ht="28.5" customHeight="1" hidden="1">
      <c r="A4" s="4"/>
      <c r="B4" s="5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340"/>
      <c r="Q4" s="340"/>
      <c r="R4" s="340"/>
      <c r="S4" s="340"/>
      <c r="T4" s="340"/>
      <c r="U4" s="340"/>
      <c r="V4" s="340"/>
    </row>
    <row r="5" spans="1:22" ht="32.25" customHeight="1">
      <c r="A5" s="4"/>
      <c r="B5" s="5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341" t="s">
        <v>91</v>
      </c>
      <c r="Q5" s="341"/>
      <c r="R5" s="341"/>
      <c r="S5" s="341"/>
      <c r="T5" s="341"/>
      <c r="U5" s="341"/>
      <c r="V5" s="341"/>
    </row>
    <row r="6" spans="1:22" ht="11.25" customHeight="1">
      <c r="A6" s="4"/>
      <c r="B6" s="3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.75">
      <c r="A7" s="7" t="s">
        <v>1</v>
      </c>
      <c r="B7" s="8"/>
      <c r="C7" s="8"/>
      <c r="D7" s="8"/>
      <c r="E7" s="8"/>
      <c r="F7" s="8"/>
      <c r="G7" s="9"/>
      <c r="H7" s="9"/>
      <c r="I7" s="10"/>
      <c r="J7" s="10"/>
      <c r="K7" s="10"/>
      <c r="L7" s="1"/>
      <c r="M7" s="1"/>
      <c r="N7" s="1"/>
      <c r="O7" s="274" t="s">
        <v>129</v>
      </c>
      <c r="P7" s="274"/>
      <c r="Q7" s="274"/>
      <c r="R7" s="274"/>
      <c r="S7" s="274"/>
      <c r="T7" s="273" t="s">
        <v>92</v>
      </c>
      <c r="U7" s="273"/>
      <c r="V7" s="273"/>
    </row>
    <row r="8" spans="1:22" ht="15.75">
      <c r="A8" s="2" t="s">
        <v>130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3</v>
      </c>
      <c r="Q8" s="3"/>
      <c r="R8" s="3"/>
      <c r="S8" s="3"/>
      <c r="T8" s="3"/>
      <c r="U8" s="3"/>
      <c r="V8" s="3"/>
    </row>
    <row r="9" spans="1:22" ht="1.5" customHeight="1" thickBot="1">
      <c r="A9" s="11"/>
      <c r="B9" s="11"/>
      <c r="C9" s="3"/>
      <c r="D9" s="3"/>
      <c r="E9" s="3"/>
      <c r="F9" s="3"/>
      <c r="G9" s="12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</row>
    <row r="10" spans="1:22" ht="16.5" hidden="1" thickBot="1">
      <c r="A10" s="5"/>
      <c r="B10" s="3"/>
      <c r="C10" s="3"/>
      <c r="D10" s="3"/>
      <c r="E10" s="3"/>
      <c r="F10" s="3"/>
      <c r="G10" s="1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</row>
    <row r="11" spans="1:22" ht="28.5" customHeight="1">
      <c r="A11" s="428" t="s">
        <v>4</v>
      </c>
      <c r="B11" s="342" t="s">
        <v>5</v>
      </c>
      <c r="C11" s="342"/>
      <c r="D11" s="342"/>
      <c r="E11" s="347" t="s">
        <v>6</v>
      </c>
      <c r="F11" s="342" t="s">
        <v>7</v>
      </c>
      <c r="G11" s="342" t="s">
        <v>8</v>
      </c>
      <c r="H11" s="363" t="s">
        <v>9</v>
      </c>
      <c r="I11" s="363"/>
      <c r="J11" s="342" t="s">
        <v>10</v>
      </c>
      <c r="K11" s="344" t="s">
        <v>11</v>
      </c>
      <c r="L11" s="345"/>
      <c r="M11" s="345"/>
      <c r="N11" s="346"/>
      <c r="O11" s="344" t="s">
        <v>12</v>
      </c>
      <c r="P11" s="345"/>
      <c r="Q11" s="345"/>
      <c r="R11" s="345"/>
      <c r="S11" s="346"/>
      <c r="T11" s="37"/>
      <c r="U11" s="335" t="s">
        <v>13</v>
      </c>
      <c r="V11" s="337" t="s">
        <v>87</v>
      </c>
    </row>
    <row r="12" spans="1:28" ht="58.5" customHeight="1" thickBot="1">
      <c r="A12" s="429"/>
      <c r="B12" s="343"/>
      <c r="C12" s="343"/>
      <c r="D12" s="343"/>
      <c r="E12" s="348"/>
      <c r="F12" s="343"/>
      <c r="G12" s="343"/>
      <c r="H12" s="142" t="s">
        <v>14</v>
      </c>
      <c r="I12" s="14" t="s">
        <v>15</v>
      </c>
      <c r="J12" s="343"/>
      <c r="K12" s="13" t="s">
        <v>96</v>
      </c>
      <c r="L12" s="13" t="s">
        <v>16</v>
      </c>
      <c r="M12" s="13" t="s">
        <v>17</v>
      </c>
      <c r="N12" s="13" t="s">
        <v>18</v>
      </c>
      <c r="O12" s="142" t="s">
        <v>98</v>
      </c>
      <c r="P12" s="13" t="s">
        <v>19</v>
      </c>
      <c r="Q12" s="13" t="s">
        <v>20</v>
      </c>
      <c r="R12" s="142" t="s">
        <v>95</v>
      </c>
      <c r="S12" s="13" t="s">
        <v>21</v>
      </c>
      <c r="T12" s="142" t="s">
        <v>131</v>
      </c>
      <c r="U12" s="336"/>
      <c r="V12" s="338"/>
      <c r="Y12" s="32"/>
      <c r="AA12" s="32"/>
      <c r="AB12" s="32"/>
    </row>
    <row r="13" spans="1:22" ht="11.25" customHeight="1" thickBot="1">
      <c r="A13" s="15">
        <v>1</v>
      </c>
      <c r="B13" s="339">
        <v>2</v>
      </c>
      <c r="C13" s="339"/>
      <c r="D13" s="339"/>
      <c r="E13" s="16">
        <v>3</v>
      </c>
      <c r="F13" s="16">
        <v>4</v>
      </c>
      <c r="G13" s="16">
        <v>5</v>
      </c>
      <c r="H13" s="16">
        <v>6</v>
      </c>
      <c r="I13" s="17">
        <v>7</v>
      </c>
      <c r="J13" s="17">
        <v>7</v>
      </c>
      <c r="K13" s="16">
        <v>8</v>
      </c>
      <c r="L13" s="16">
        <v>9</v>
      </c>
      <c r="M13" s="16">
        <v>10</v>
      </c>
      <c r="N13" s="16">
        <v>10</v>
      </c>
      <c r="O13" s="16">
        <v>11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8">
        <v>18</v>
      </c>
    </row>
    <row r="14" spans="1:22" ht="14.25" customHeight="1">
      <c r="A14" s="360" t="s">
        <v>22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2"/>
    </row>
    <row r="15" spans="1:22" ht="15" customHeight="1" thickBot="1">
      <c r="A15" s="355" t="s">
        <v>23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7"/>
    </row>
    <row r="16" spans="1:22" ht="15.75" customHeight="1" thickBot="1">
      <c r="A16" s="39">
        <v>1</v>
      </c>
      <c r="B16" s="364" t="s">
        <v>24</v>
      </c>
      <c r="C16" s="365"/>
      <c r="D16" s="366"/>
      <c r="E16" s="40">
        <v>17</v>
      </c>
      <c r="F16" s="41">
        <v>1</v>
      </c>
      <c r="G16" s="42">
        <v>5286</v>
      </c>
      <c r="H16" s="43" t="s">
        <v>25</v>
      </c>
      <c r="I16" s="42">
        <v>0</v>
      </c>
      <c r="J16" s="42">
        <v>5286</v>
      </c>
      <c r="K16" s="44">
        <f aca="true" t="shared" si="0" ref="K16:K25">J16*20%</f>
        <v>1057.2</v>
      </c>
      <c r="L16" s="42">
        <f>J16*40%</f>
        <v>2114.4</v>
      </c>
      <c r="M16" s="42"/>
      <c r="N16" s="42">
        <f>J16*30%</f>
        <v>1585.8</v>
      </c>
      <c r="O16" s="43" t="s">
        <v>25</v>
      </c>
      <c r="P16" s="42">
        <f>J16*10%</f>
        <v>528.6</v>
      </c>
      <c r="Q16" s="43" t="s">
        <v>25</v>
      </c>
      <c r="R16" s="43">
        <f>J16*15%</f>
        <v>792.9</v>
      </c>
      <c r="S16" s="43" t="s">
        <v>25</v>
      </c>
      <c r="T16" s="43" t="s">
        <v>25</v>
      </c>
      <c r="U16" s="45">
        <f>J16+K16+L16+N16+P16+R16</f>
        <v>11364.9</v>
      </c>
      <c r="V16" s="46">
        <f>U16*12</f>
        <v>136378.8</v>
      </c>
    </row>
    <row r="17" spans="1:22" ht="22.5" customHeight="1" thickBot="1">
      <c r="A17" s="47">
        <v>2</v>
      </c>
      <c r="B17" s="304" t="s">
        <v>26</v>
      </c>
      <c r="C17" s="305"/>
      <c r="D17" s="306"/>
      <c r="E17" s="21">
        <v>-0.05</v>
      </c>
      <c r="F17" s="48">
        <v>1</v>
      </c>
      <c r="G17" s="49">
        <v>5022</v>
      </c>
      <c r="H17" s="50" t="s">
        <v>25</v>
      </c>
      <c r="I17" s="49">
        <v>0</v>
      </c>
      <c r="J17" s="49">
        <v>5022</v>
      </c>
      <c r="K17" s="75">
        <f t="shared" si="0"/>
        <v>1004.4000000000001</v>
      </c>
      <c r="L17" s="49" t="s">
        <v>25</v>
      </c>
      <c r="M17" s="50"/>
      <c r="N17" s="49">
        <f>J17*30%</f>
        <v>1506.6</v>
      </c>
      <c r="O17" s="50" t="s">
        <v>25</v>
      </c>
      <c r="P17" s="50" t="s">
        <v>25</v>
      </c>
      <c r="Q17" s="50" t="s">
        <v>25</v>
      </c>
      <c r="R17" s="49" t="s">
        <v>25</v>
      </c>
      <c r="S17" s="50" t="s">
        <v>25</v>
      </c>
      <c r="T17" s="50" t="s">
        <v>25</v>
      </c>
      <c r="U17" s="52">
        <f>J17+K17+M17+N17</f>
        <v>7533</v>
      </c>
      <c r="V17" s="46">
        <f aca="true" t="shared" si="1" ref="V17:V26">U17*12</f>
        <v>90396</v>
      </c>
    </row>
    <row r="18" spans="1:22" ht="23.25" customHeight="1" thickBot="1">
      <c r="A18" s="47">
        <v>3</v>
      </c>
      <c r="B18" s="304" t="s">
        <v>27</v>
      </c>
      <c r="C18" s="305"/>
      <c r="D18" s="306"/>
      <c r="E18" s="21">
        <v>-0.05</v>
      </c>
      <c r="F18" s="53">
        <v>1</v>
      </c>
      <c r="G18" s="49">
        <v>5022</v>
      </c>
      <c r="H18" s="50" t="s">
        <v>25</v>
      </c>
      <c r="I18" s="49">
        <v>0</v>
      </c>
      <c r="J18" s="49">
        <v>5022</v>
      </c>
      <c r="K18" s="75">
        <f t="shared" si="0"/>
        <v>1004.4000000000001</v>
      </c>
      <c r="L18" s="50" t="s">
        <v>25</v>
      </c>
      <c r="M18" s="50"/>
      <c r="N18" s="49">
        <f>J18*30%</f>
        <v>1506.6</v>
      </c>
      <c r="O18" s="50" t="s">
        <v>25</v>
      </c>
      <c r="P18" s="50">
        <f>G18*10%</f>
        <v>502.20000000000005</v>
      </c>
      <c r="Q18" s="50" t="s">
        <v>25</v>
      </c>
      <c r="R18" s="49" t="s">
        <v>25</v>
      </c>
      <c r="S18" s="50" t="s">
        <v>25</v>
      </c>
      <c r="T18" s="50" t="s">
        <v>25</v>
      </c>
      <c r="U18" s="52">
        <f>J18+K18+M18+N18+P18</f>
        <v>8035.2</v>
      </c>
      <c r="V18" s="46">
        <f t="shared" si="1"/>
        <v>96422.4</v>
      </c>
    </row>
    <row r="19" spans="1:22" ht="13.5" thickBot="1">
      <c r="A19" s="47">
        <v>4</v>
      </c>
      <c r="B19" s="304" t="s">
        <v>29</v>
      </c>
      <c r="C19" s="305"/>
      <c r="D19" s="306"/>
      <c r="E19" s="48">
        <v>12</v>
      </c>
      <c r="F19" s="48">
        <v>1</v>
      </c>
      <c r="G19" s="49">
        <v>3735</v>
      </c>
      <c r="H19" s="50" t="s">
        <v>25</v>
      </c>
      <c r="I19" s="49">
        <v>0</v>
      </c>
      <c r="J19" s="49">
        <v>3735</v>
      </c>
      <c r="K19" s="75">
        <f t="shared" si="0"/>
        <v>747</v>
      </c>
      <c r="L19" s="50" t="s">
        <v>25</v>
      </c>
      <c r="M19" s="49"/>
      <c r="N19" s="49">
        <f>J19*20%</f>
        <v>747</v>
      </c>
      <c r="O19" s="50" t="s">
        <v>25</v>
      </c>
      <c r="P19" s="50" t="s">
        <v>25</v>
      </c>
      <c r="Q19" s="50" t="s">
        <v>25</v>
      </c>
      <c r="R19" s="49" t="s">
        <v>25</v>
      </c>
      <c r="S19" s="50" t="s">
        <v>25</v>
      </c>
      <c r="T19" s="50" t="s">
        <v>25</v>
      </c>
      <c r="U19" s="52">
        <f>J19+K19+N19</f>
        <v>5229</v>
      </c>
      <c r="V19" s="46">
        <f t="shared" si="1"/>
        <v>62748</v>
      </c>
    </row>
    <row r="20" spans="1:22" ht="12" customHeight="1" thickBot="1">
      <c r="A20" s="47">
        <v>5</v>
      </c>
      <c r="B20" s="354" t="s">
        <v>31</v>
      </c>
      <c r="C20" s="354"/>
      <c r="D20" s="354"/>
      <c r="E20" s="48">
        <v>13</v>
      </c>
      <c r="F20" s="53">
        <v>1</v>
      </c>
      <c r="G20" s="49">
        <v>4000</v>
      </c>
      <c r="H20" s="50" t="s">
        <v>25</v>
      </c>
      <c r="I20" s="49">
        <v>0</v>
      </c>
      <c r="J20" s="49">
        <v>4000</v>
      </c>
      <c r="K20" s="75">
        <f t="shared" si="0"/>
        <v>800</v>
      </c>
      <c r="L20" s="50" t="s">
        <v>25</v>
      </c>
      <c r="M20" s="49"/>
      <c r="N20" s="49">
        <f>J20*20%</f>
        <v>800</v>
      </c>
      <c r="O20" s="50" t="s">
        <v>25</v>
      </c>
      <c r="P20" s="50" t="s">
        <v>25</v>
      </c>
      <c r="Q20" s="50" t="s">
        <v>25</v>
      </c>
      <c r="R20" s="49" t="s">
        <v>25</v>
      </c>
      <c r="S20" s="50" t="s">
        <v>25</v>
      </c>
      <c r="T20" s="50" t="s">
        <v>25</v>
      </c>
      <c r="U20" s="52">
        <f>J20+K20+N20</f>
        <v>5600</v>
      </c>
      <c r="V20" s="46">
        <f t="shared" si="1"/>
        <v>67200</v>
      </c>
    </row>
    <row r="21" spans="1:22" ht="13.5" thickBot="1">
      <c r="A21" s="47">
        <v>6</v>
      </c>
      <c r="B21" s="267" t="s">
        <v>32</v>
      </c>
      <c r="C21" s="268"/>
      <c r="D21" s="264"/>
      <c r="E21" s="48">
        <v>12</v>
      </c>
      <c r="F21" s="53">
        <v>2</v>
      </c>
      <c r="G21" s="49">
        <v>3735</v>
      </c>
      <c r="H21" s="49" t="s">
        <v>25</v>
      </c>
      <c r="I21" s="49"/>
      <c r="J21" s="49">
        <v>3735</v>
      </c>
      <c r="K21" s="75">
        <f>(J21*20%)*2</f>
        <v>1494</v>
      </c>
      <c r="L21" s="49" t="s">
        <v>25</v>
      </c>
      <c r="M21" s="49"/>
      <c r="N21" s="49">
        <f>(J21*20%)*2</f>
        <v>1494</v>
      </c>
      <c r="O21" s="49" t="s">
        <v>25</v>
      </c>
      <c r="P21" s="49" t="s">
        <v>25</v>
      </c>
      <c r="Q21" s="49" t="s">
        <v>25</v>
      </c>
      <c r="R21" s="49" t="s">
        <v>25</v>
      </c>
      <c r="S21" s="49" t="s">
        <v>25</v>
      </c>
      <c r="T21" s="49" t="s">
        <v>25</v>
      </c>
      <c r="U21" s="52">
        <f>J21*2+K21+N21</f>
        <v>10458</v>
      </c>
      <c r="V21" s="46">
        <f t="shared" si="1"/>
        <v>125496</v>
      </c>
    </row>
    <row r="22" spans="1:22" ht="13.5" hidden="1" thickBot="1">
      <c r="A22" s="47"/>
      <c r="B22" s="354"/>
      <c r="C22" s="354"/>
      <c r="D22" s="354"/>
      <c r="E22" s="56"/>
      <c r="F22" s="53"/>
      <c r="G22" s="49"/>
      <c r="H22" s="50"/>
      <c r="I22" s="49"/>
      <c r="J22" s="49"/>
      <c r="K22" s="75"/>
      <c r="L22" s="50"/>
      <c r="M22" s="49"/>
      <c r="N22" s="49"/>
      <c r="O22" s="50"/>
      <c r="P22" s="50"/>
      <c r="Q22" s="50"/>
      <c r="R22" s="49"/>
      <c r="S22" s="50"/>
      <c r="T22" s="50"/>
      <c r="U22" s="57"/>
      <c r="V22" s="46">
        <f t="shared" si="1"/>
        <v>0</v>
      </c>
    </row>
    <row r="23" spans="1:22" ht="13.5" thickBot="1">
      <c r="A23" s="47">
        <v>7</v>
      </c>
      <c r="B23" s="354" t="s">
        <v>33</v>
      </c>
      <c r="C23" s="354"/>
      <c r="D23" s="354"/>
      <c r="E23" s="48">
        <v>13</v>
      </c>
      <c r="F23" s="53">
        <v>1</v>
      </c>
      <c r="G23" s="49">
        <v>4000</v>
      </c>
      <c r="H23" s="50" t="s">
        <v>25</v>
      </c>
      <c r="I23" s="49">
        <v>0</v>
      </c>
      <c r="J23" s="49">
        <v>4000</v>
      </c>
      <c r="K23" s="75">
        <f t="shared" si="0"/>
        <v>800</v>
      </c>
      <c r="L23" s="50" t="s">
        <v>25</v>
      </c>
      <c r="M23" s="49"/>
      <c r="N23" s="49">
        <f>J23*30%</f>
        <v>1200</v>
      </c>
      <c r="O23" s="50" t="s">
        <v>25</v>
      </c>
      <c r="P23" s="50" t="s">
        <v>25</v>
      </c>
      <c r="Q23" s="50" t="s">
        <v>25</v>
      </c>
      <c r="R23" s="49" t="s">
        <v>25</v>
      </c>
      <c r="S23" s="50" t="s">
        <v>25</v>
      </c>
      <c r="T23" s="50" t="s">
        <v>25</v>
      </c>
      <c r="U23" s="52">
        <f>J23+K23+N23</f>
        <v>6000</v>
      </c>
      <c r="V23" s="46">
        <f t="shared" si="1"/>
        <v>72000</v>
      </c>
    </row>
    <row r="24" spans="1:22" ht="13.5" thickBot="1">
      <c r="A24" s="19">
        <v>8</v>
      </c>
      <c r="B24" s="267" t="s">
        <v>34</v>
      </c>
      <c r="C24" s="268"/>
      <c r="D24" s="264"/>
      <c r="E24" s="58">
        <v>14</v>
      </c>
      <c r="F24" s="59">
        <v>2</v>
      </c>
      <c r="G24" s="60">
        <v>4264</v>
      </c>
      <c r="H24" s="60" t="s">
        <v>25</v>
      </c>
      <c r="I24" s="60">
        <v>0</v>
      </c>
      <c r="J24" s="49">
        <v>4264</v>
      </c>
      <c r="K24" s="75">
        <f>J24*20%*2</f>
        <v>1705.6000000000001</v>
      </c>
      <c r="L24" s="49" t="s">
        <v>25</v>
      </c>
      <c r="M24" s="49"/>
      <c r="N24" s="49">
        <f>J24*30%*2</f>
        <v>2558.4</v>
      </c>
      <c r="O24" s="60" t="s">
        <v>25</v>
      </c>
      <c r="P24" s="60" t="s">
        <v>25</v>
      </c>
      <c r="Q24" s="60" t="s">
        <v>25</v>
      </c>
      <c r="R24" s="60" t="s">
        <v>25</v>
      </c>
      <c r="S24" s="60" t="s">
        <v>25</v>
      </c>
      <c r="T24" s="60" t="s">
        <v>25</v>
      </c>
      <c r="U24" s="52">
        <f>J24*2+K24+N24</f>
        <v>12792</v>
      </c>
      <c r="V24" s="46">
        <f t="shared" si="1"/>
        <v>153504</v>
      </c>
    </row>
    <row r="25" spans="1:24" ht="13.5" customHeight="1" thickBot="1">
      <c r="A25" s="22">
        <v>9</v>
      </c>
      <c r="B25" s="399" t="s">
        <v>35</v>
      </c>
      <c r="C25" s="399"/>
      <c r="D25" s="399"/>
      <c r="E25" s="246">
        <v>-0.05</v>
      </c>
      <c r="F25" s="64">
        <v>1</v>
      </c>
      <c r="G25" s="65">
        <v>5022</v>
      </c>
      <c r="H25" s="66" t="s">
        <v>25</v>
      </c>
      <c r="I25" s="65">
        <v>0</v>
      </c>
      <c r="J25" s="65">
        <v>5022</v>
      </c>
      <c r="K25" s="72">
        <f t="shared" si="0"/>
        <v>1004.4000000000001</v>
      </c>
      <c r="L25" s="145" t="s">
        <v>25</v>
      </c>
      <c r="M25" s="55"/>
      <c r="N25" s="55">
        <f>J25*20%</f>
        <v>1004.4000000000001</v>
      </c>
      <c r="O25" s="66" t="s">
        <v>25</v>
      </c>
      <c r="P25" s="66" t="s">
        <v>25</v>
      </c>
      <c r="Q25" s="66" t="s">
        <v>25</v>
      </c>
      <c r="R25" s="65" t="s">
        <v>25</v>
      </c>
      <c r="S25" s="66" t="s">
        <v>25</v>
      </c>
      <c r="T25" s="66" t="s">
        <v>25</v>
      </c>
      <c r="U25" s="67">
        <f>J25+K25+M25+N25</f>
        <v>7030.799999999999</v>
      </c>
      <c r="V25" s="46">
        <f t="shared" si="1"/>
        <v>84369.59999999999</v>
      </c>
      <c r="X25" s="33"/>
    </row>
    <row r="26" spans="1:24" ht="15" customHeight="1" thickBot="1">
      <c r="A26" s="396" t="s">
        <v>36</v>
      </c>
      <c r="B26" s="397"/>
      <c r="C26" s="397"/>
      <c r="D26" s="397"/>
      <c r="E26" s="398"/>
      <c r="F26" s="68">
        <f>SUM(F16:F25)</f>
        <v>11</v>
      </c>
      <c r="G26" s="69" t="s">
        <v>37</v>
      </c>
      <c r="H26" s="69" t="s">
        <v>37</v>
      </c>
      <c r="I26" s="69" t="s">
        <v>37</v>
      </c>
      <c r="J26" s="69">
        <f>(J16+J17+J18+J19+J20+J21*2+J22+J23+J24*2+J25)</f>
        <v>48085</v>
      </c>
      <c r="K26" s="69">
        <f>SUM(K16:K25)</f>
        <v>9617</v>
      </c>
      <c r="L26" s="69">
        <f>SUM(L16:L25)</f>
        <v>2114.4</v>
      </c>
      <c r="M26" s="69"/>
      <c r="N26" s="69">
        <f>SUM(N16:N25)</f>
        <v>12402.8</v>
      </c>
      <c r="O26" s="69">
        <f>SUM(O16:O25)</f>
        <v>0</v>
      </c>
      <c r="P26" s="69">
        <f>SUM(P16:P25)</f>
        <v>1030.8000000000002</v>
      </c>
      <c r="Q26" s="69" t="s">
        <v>37</v>
      </c>
      <c r="R26" s="69">
        <f>SUM(R16:R25)</f>
        <v>792.9</v>
      </c>
      <c r="S26" s="69" t="s">
        <v>37</v>
      </c>
      <c r="T26" s="69">
        <f>SUM(T16:T25)</f>
        <v>0</v>
      </c>
      <c r="U26" s="69">
        <f>SUM(U16:U25)</f>
        <v>74042.90000000001</v>
      </c>
      <c r="V26" s="144">
        <f t="shared" si="1"/>
        <v>888514.8</v>
      </c>
      <c r="X26" s="33">
        <f>J16+J17+J18+J19+J20+J21+J23+J24+J25+J24+J21</f>
        <v>48085</v>
      </c>
    </row>
    <row r="27" spans="1:22" ht="15" customHeight="1" thickBot="1">
      <c r="A27" s="391" t="s">
        <v>38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3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4"/>
    </row>
    <row r="28" spans="1:22" s="261" customFormat="1" ht="13.5" thickBot="1">
      <c r="A28" s="70">
        <v>1</v>
      </c>
      <c r="B28" s="390" t="s">
        <v>39</v>
      </c>
      <c r="C28" s="390"/>
      <c r="D28" s="390"/>
      <c r="E28" s="71">
        <v>14</v>
      </c>
      <c r="F28" s="71">
        <v>2</v>
      </c>
      <c r="G28" s="55">
        <v>4264</v>
      </c>
      <c r="H28" s="51">
        <v>1279.2</v>
      </c>
      <c r="I28" s="55">
        <v>0</v>
      </c>
      <c r="J28" s="55">
        <v>4903.6</v>
      </c>
      <c r="K28" s="42">
        <f>(J28*20%)*F28</f>
        <v>1961.4400000000003</v>
      </c>
      <c r="L28" s="72" t="s">
        <v>25</v>
      </c>
      <c r="M28" s="73" t="s">
        <v>25</v>
      </c>
      <c r="N28" s="51">
        <f>(F28*J28)*30%</f>
        <v>2942.1600000000003</v>
      </c>
      <c r="O28" s="72" t="s">
        <v>25</v>
      </c>
      <c r="P28" s="51" t="s">
        <v>25</v>
      </c>
      <c r="Q28" s="51" t="s">
        <v>25</v>
      </c>
      <c r="R28" s="55" t="s">
        <v>25</v>
      </c>
      <c r="S28" s="51" t="s">
        <v>25</v>
      </c>
      <c r="T28" s="51" t="s">
        <v>25</v>
      </c>
      <c r="U28" s="57">
        <f aca="true" t="shared" si="2" ref="U28:U35">G28*F28+H28+K28+N28</f>
        <v>14710.800000000001</v>
      </c>
      <c r="V28" s="74">
        <f>U28*12</f>
        <v>176529.6</v>
      </c>
    </row>
    <row r="29" spans="1:22" s="261" customFormat="1" ht="14.25" customHeight="1" hidden="1" thickBot="1">
      <c r="A29" s="70"/>
      <c r="B29" s="304"/>
      <c r="C29" s="305"/>
      <c r="D29" s="306"/>
      <c r="E29" s="71"/>
      <c r="F29" s="71"/>
      <c r="G29" s="55"/>
      <c r="H29" s="51"/>
      <c r="I29" s="55"/>
      <c r="J29" s="55"/>
      <c r="K29" s="49"/>
      <c r="L29" s="72"/>
      <c r="M29" s="73"/>
      <c r="N29" s="51"/>
      <c r="O29" s="73"/>
      <c r="P29" s="55"/>
      <c r="Q29" s="55"/>
      <c r="R29" s="55"/>
      <c r="S29" s="55"/>
      <c r="T29" s="55"/>
      <c r="U29" s="57"/>
      <c r="V29" s="74">
        <f aca="true" t="shared" si="3" ref="V29:V39">U29*12</f>
        <v>0</v>
      </c>
    </row>
    <row r="30" spans="1:22" s="261" customFormat="1" ht="13.5" thickBot="1">
      <c r="A30" s="47">
        <v>2</v>
      </c>
      <c r="B30" s="324" t="s">
        <v>41</v>
      </c>
      <c r="C30" s="324"/>
      <c r="D30" s="324"/>
      <c r="E30" s="56">
        <v>13</v>
      </c>
      <c r="F30" s="56">
        <v>14</v>
      </c>
      <c r="G30" s="49">
        <v>4000</v>
      </c>
      <c r="H30" s="50">
        <v>0</v>
      </c>
      <c r="I30" s="49">
        <v>0</v>
      </c>
      <c r="J30" s="49">
        <v>4000</v>
      </c>
      <c r="K30" s="62">
        <f>(J30*20%)*F30</f>
        <v>11200</v>
      </c>
      <c r="L30" s="75" t="s">
        <v>25</v>
      </c>
      <c r="M30" s="76" t="s">
        <v>25</v>
      </c>
      <c r="N30" s="51">
        <f>(F30*J30)*20%</f>
        <v>11200</v>
      </c>
      <c r="O30" s="75" t="s">
        <v>25</v>
      </c>
      <c r="P30" s="50" t="s">
        <v>25</v>
      </c>
      <c r="Q30" s="50" t="s">
        <v>25</v>
      </c>
      <c r="R30" s="49" t="s">
        <v>25</v>
      </c>
      <c r="S30" s="50" t="s">
        <v>25</v>
      </c>
      <c r="T30" s="50" t="s">
        <v>25</v>
      </c>
      <c r="U30" s="57">
        <f t="shared" si="2"/>
        <v>78400</v>
      </c>
      <c r="V30" s="74">
        <f t="shared" si="3"/>
        <v>940800</v>
      </c>
    </row>
    <row r="31" spans="1:22" s="261" customFormat="1" ht="13.5" thickBot="1">
      <c r="A31" s="47">
        <v>3</v>
      </c>
      <c r="B31" s="324" t="s">
        <v>42</v>
      </c>
      <c r="C31" s="324"/>
      <c r="D31" s="324"/>
      <c r="E31" s="56">
        <v>12</v>
      </c>
      <c r="F31" s="56">
        <v>4</v>
      </c>
      <c r="G31" s="49">
        <v>3735</v>
      </c>
      <c r="H31" s="50">
        <v>0</v>
      </c>
      <c r="I31" s="49">
        <v>0</v>
      </c>
      <c r="J31" s="49">
        <v>3735</v>
      </c>
      <c r="K31" s="49">
        <f>(J31*20%)*F31</f>
        <v>2988</v>
      </c>
      <c r="L31" s="75" t="s">
        <v>25</v>
      </c>
      <c r="M31" s="76" t="s">
        <v>25</v>
      </c>
      <c r="N31" s="51">
        <f>(F31*J31)*20%</f>
        <v>2988</v>
      </c>
      <c r="O31" s="75" t="s">
        <v>25</v>
      </c>
      <c r="P31" s="50" t="s">
        <v>25</v>
      </c>
      <c r="Q31" s="50" t="s">
        <v>25</v>
      </c>
      <c r="R31" s="49" t="s">
        <v>25</v>
      </c>
      <c r="S31" s="50" t="s">
        <v>25</v>
      </c>
      <c r="T31" s="50" t="s">
        <v>25</v>
      </c>
      <c r="U31" s="57">
        <f t="shared" si="2"/>
        <v>20916</v>
      </c>
      <c r="V31" s="74">
        <f t="shared" si="3"/>
        <v>250992</v>
      </c>
    </row>
    <row r="32" spans="1:22" s="261" customFormat="1" ht="12.75" customHeight="1" thickBot="1">
      <c r="A32" s="47">
        <v>4</v>
      </c>
      <c r="B32" s="304" t="s">
        <v>42</v>
      </c>
      <c r="C32" s="305"/>
      <c r="D32" s="306"/>
      <c r="E32" s="56">
        <v>11</v>
      </c>
      <c r="F32" s="56">
        <v>6</v>
      </c>
      <c r="G32" s="49">
        <v>3471</v>
      </c>
      <c r="H32" s="50">
        <v>0</v>
      </c>
      <c r="I32" s="49">
        <v>0</v>
      </c>
      <c r="J32" s="49">
        <v>3471</v>
      </c>
      <c r="K32" s="55">
        <f>(J32*20%)*F32</f>
        <v>4165.200000000001</v>
      </c>
      <c r="L32" s="76" t="s">
        <v>25</v>
      </c>
      <c r="M32" s="76" t="s">
        <v>25</v>
      </c>
      <c r="N32" s="51">
        <f>(F32*J32)*10%</f>
        <v>2082.6</v>
      </c>
      <c r="O32" s="76" t="s">
        <v>25</v>
      </c>
      <c r="P32" s="49" t="s">
        <v>25</v>
      </c>
      <c r="Q32" s="49" t="s">
        <v>25</v>
      </c>
      <c r="R32" s="49" t="s">
        <v>25</v>
      </c>
      <c r="S32" s="49" t="s">
        <v>25</v>
      </c>
      <c r="T32" s="49" t="s">
        <v>25</v>
      </c>
      <c r="U32" s="57">
        <f t="shared" si="2"/>
        <v>27073.8</v>
      </c>
      <c r="V32" s="74">
        <f t="shared" si="3"/>
        <v>324885.6</v>
      </c>
    </row>
    <row r="33" spans="1:22" s="261" customFormat="1" ht="14.25" customHeight="1" hidden="1" thickBot="1">
      <c r="A33" s="47"/>
      <c r="B33" s="324"/>
      <c r="C33" s="324"/>
      <c r="D33" s="324"/>
      <c r="E33" s="56"/>
      <c r="F33" s="56"/>
      <c r="G33" s="49"/>
      <c r="H33" s="50"/>
      <c r="I33" s="49"/>
      <c r="J33" s="49"/>
      <c r="K33" s="146"/>
      <c r="L33" s="76"/>
      <c r="M33" s="76"/>
      <c r="N33" s="51"/>
      <c r="O33" s="75"/>
      <c r="P33" s="75"/>
      <c r="Q33" s="75"/>
      <c r="R33" s="76" t="s">
        <v>25</v>
      </c>
      <c r="S33" s="75" t="s">
        <v>25</v>
      </c>
      <c r="T33" s="75" t="s">
        <v>25</v>
      </c>
      <c r="U33" s="57">
        <f t="shared" si="2"/>
        <v>0</v>
      </c>
      <c r="V33" s="74">
        <f t="shared" si="3"/>
        <v>0</v>
      </c>
    </row>
    <row r="34" spans="1:22" s="261" customFormat="1" ht="14.25" customHeight="1" thickBot="1">
      <c r="A34" s="47">
        <v>5</v>
      </c>
      <c r="B34" s="324" t="s">
        <v>43</v>
      </c>
      <c r="C34" s="324"/>
      <c r="D34" s="324"/>
      <c r="E34" s="56">
        <v>12</v>
      </c>
      <c r="F34" s="56">
        <v>1</v>
      </c>
      <c r="G34" s="49">
        <v>3735</v>
      </c>
      <c r="H34" s="50">
        <v>0</v>
      </c>
      <c r="I34" s="49">
        <v>0</v>
      </c>
      <c r="J34" s="49">
        <v>3735</v>
      </c>
      <c r="K34" s="49">
        <f>(J34*20%)*F34</f>
        <v>747</v>
      </c>
      <c r="L34" s="75" t="s">
        <v>25</v>
      </c>
      <c r="M34" s="76" t="s">
        <v>25</v>
      </c>
      <c r="N34" s="51">
        <f>(F34*J34)*20%</f>
        <v>747</v>
      </c>
      <c r="O34" s="75" t="s">
        <v>25</v>
      </c>
      <c r="P34" s="50" t="s">
        <v>25</v>
      </c>
      <c r="Q34" s="50" t="s">
        <v>25</v>
      </c>
      <c r="R34" s="49" t="s">
        <v>25</v>
      </c>
      <c r="S34" s="50" t="s">
        <v>25</v>
      </c>
      <c r="T34" s="50" t="s">
        <v>25</v>
      </c>
      <c r="U34" s="57">
        <f t="shared" si="2"/>
        <v>5229</v>
      </c>
      <c r="V34" s="74">
        <f t="shared" si="3"/>
        <v>62748</v>
      </c>
    </row>
    <row r="35" spans="1:22" s="261" customFormat="1" ht="14.25" customHeight="1" thickBot="1">
      <c r="A35" s="47">
        <v>6</v>
      </c>
      <c r="B35" s="324" t="s">
        <v>43</v>
      </c>
      <c r="C35" s="324"/>
      <c r="D35" s="324"/>
      <c r="E35" s="56">
        <v>11</v>
      </c>
      <c r="F35" s="56">
        <v>2</v>
      </c>
      <c r="G35" s="49">
        <v>3471</v>
      </c>
      <c r="H35" s="50">
        <v>0</v>
      </c>
      <c r="I35" s="49">
        <v>0</v>
      </c>
      <c r="J35" s="49">
        <v>3471</v>
      </c>
      <c r="K35" s="49">
        <f>(J35*20%)*F35</f>
        <v>1388.4</v>
      </c>
      <c r="L35" s="75" t="s">
        <v>25</v>
      </c>
      <c r="M35" s="76" t="s">
        <v>25</v>
      </c>
      <c r="N35" s="51">
        <f>(F35*J35)*10%</f>
        <v>694.2</v>
      </c>
      <c r="O35" s="75" t="s">
        <v>25</v>
      </c>
      <c r="P35" s="75" t="s">
        <v>25</v>
      </c>
      <c r="Q35" s="75" t="s">
        <v>25</v>
      </c>
      <c r="R35" s="76" t="s">
        <v>25</v>
      </c>
      <c r="S35" s="75" t="s">
        <v>25</v>
      </c>
      <c r="T35" s="75" t="s">
        <v>25</v>
      </c>
      <c r="U35" s="57">
        <f t="shared" si="2"/>
        <v>9024.6</v>
      </c>
      <c r="V35" s="74">
        <f t="shared" si="3"/>
        <v>108295.20000000001</v>
      </c>
    </row>
    <row r="36" spans="1:22" ht="13.5" hidden="1" thickBot="1">
      <c r="A36" s="47"/>
      <c r="B36" s="324"/>
      <c r="C36" s="324"/>
      <c r="D36" s="324"/>
      <c r="E36" s="56"/>
      <c r="F36" s="56"/>
      <c r="G36" s="49"/>
      <c r="H36" s="50"/>
      <c r="I36" s="49"/>
      <c r="J36" s="55"/>
      <c r="K36" s="55">
        <f>(J36*20%)*F36</f>
        <v>0</v>
      </c>
      <c r="L36" s="72"/>
      <c r="M36" s="75"/>
      <c r="N36" s="50"/>
      <c r="O36" s="75"/>
      <c r="P36" s="50"/>
      <c r="Q36" s="50"/>
      <c r="R36" s="50"/>
      <c r="S36" s="50"/>
      <c r="T36" s="50"/>
      <c r="U36" s="57"/>
      <c r="V36" s="74">
        <f t="shared" si="3"/>
        <v>0</v>
      </c>
    </row>
    <row r="37" spans="1:22" ht="13.5" hidden="1" thickBot="1">
      <c r="A37" s="19"/>
      <c r="B37" s="328"/>
      <c r="C37" s="328"/>
      <c r="D37" s="328"/>
      <c r="E37" s="77"/>
      <c r="F37" s="77"/>
      <c r="G37" s="60"/>
      <c r="H37" s="61"/>
      <c r="I37" s="60"/>
      <c r="J37" s="60"/>
      <c r="K37" s="42">
        <f>(J37*20%)*F37</f>
        <v>0</v>
      </c>
      <c r="L37" s="78"/>
      <c r="M37" s="78"/>
      <c r="N37" s="78"/>
      <c r="O37" s="78"/>
      <c r="P37" s="61"/>
      <c r="Q37" s="61"/>
      <c r="R37" s="61"/>
      <c r="S37" s="61"/>
      <c r="T37" s="61"/>
      <c r="U37" s="57"/>
      <c r="V37" s="74">
        <f t="shared" si="3"/>
        <v>0</v>
      </c>
    </row>
    <row r="38" spans="1:22" ht="13.5" hidden="1" thickBot="1">
      <c r="A38" s="77"/>
      <c r="B38" s="384"/>
      <c r="C38" s="385"/>
      <c r="D38" s="386"/>
      <c r="E38" s="77"/>
      <c r="F38" s="77"/>
      <c r="G38" s="60"/>
      <c r="H38" s="60"/>
      <c r="I38" s="60"/>
      <c r="J38" s="60"/>
      <c r="K38" s="146">
        <f>(J38*20%)*F38</f>
        <v>0</v>
      </c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74">
        <f t="shared" si="3"/>
        <v>0</v>
      </c>
    </row>
    <row r="39" spans="1:24" ht="15" customHeight="1" thickBot="1">
      <c r="A39" s="396" t="s">
        <v>36</v>
      </c>
      <c r="B39" s="397"/>
      <c r="C39" s="397"/>
      <c r="D39" s="397"/>
      <c r="E39" s="398"/>
      <c r="F39" s="150">
        <f>F28+F29+F30+F31+F32+F34+F35</f>
        <v>29</v>
      </c>
      <c r="G39" s="69" t="s">
        <v>37</v>
      </c>
      <c r="H39" s="69" t="s">
        <v>37</v>
      </c>
      <c r="I39" s="69" t="s">
        <v>37</v>
      </c>
      <c r="J39" s="95">
        <f>(F28*G28)+H28+(F30*G30)+(F31*G31)+(F32*G32)+(F34*G34)+(F35*G35)</f>
        <v>112250.2</v>
      </c>
      <c r="K39" s="69">
        <f>SUM(K28:K35)</f>
        <v>22450.04</v>
      </c>
      <c r="L39" s="69" t="s">
        <v>37</v>
      </c>
      <c r="M39" s="69" t="s">
        <v>25</v>
      </c>
      <c r="N39" s="69">
        <f>SUM(N28:N35)</f>
        <v>20653.96</v>
      </c>
      <c r="O39" s="69" t="s">
        <v>37</v>
      </c>
      <c r="P39" s="69" t="s">
        <v>37</v>
      </c>
      <c r="Q39" s="69" t="s">
        <v>37</v>
      </c>
      <c r="R39" s="69" t="s">
        <v>37</v>
      </c>
      <c r="S39" s="69" t="s">
        <v>37</v>
      </c>
      <c r="T39" s="69">
        <f>SUM(T28:T35)</f>
        <v>0</v>
      </c>
      <c r="U39" s="69">
        <f>SUM(U28:U35)</f>
        <v>155354.2</v>
      </c>
      <c r="V39" s="80">
        <f t="shared" si="3"/>
        <v>1864250.4000000001</v>
      </c>
      <c r="X39" s="33"/>
    </row>
    <row r="40" spans="1:22" ht="13.5" hidden="1" thickBot="1">
      <c r="A40" s="325" t="s">
        <v>44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7"/>
    </row>
    <row r="41" spans="1:24" s="261" customFormat="1" ht="15.75" customHeight="1">
      <c r="A41" s="70">
        <v>1</v>
      </c>
      <c r="B41" s="329" t="s">
        <v>89</v>
      </c>
      <c r="C41" s="330"/>
      <c r="D41" s="331"/>
      <c r="E41" s="71"/>
      <c r="F41" s="81">
        <v>9</v>
      </c>
      <c r="G41" s="72">
        <v>5044.07</v>
      </c>
      <c r="H41" s="72" t="s">
        <v>25</v>
      </c>
      <c r="I41" s="72" t="s">
        <v>25</v>
      </c>
      <c r="J41" s="55">
        <v>45396.65</v>
      </c>
      <c r="K41" s="73">
        <v>8949.05</v>
      </c>
      <c r="L41" s="72" t="s">
        <v>25</v>
      </c>
      <c r="M41" s="73" t="s">
        <v>25</v>
      </c>
      <c r="N41" s="73">
        <v>12307.16</v>
      </c>
      <c r="O41" s="143">
        <v>15035.58</v>
      </c>
      <c r="P41" s="55" t="s">
        <v>25</v>
      </c>
      <c r="Q41" s="51" t="s">
        <v>25</v>
      </c>
      <c r="R41" s="55" t="s">
        <v>25</v>
      </c>
      <c r="S41" s="55" t="s">
        <v>25</v>
      </c>
      <c r="T41" s="55" t="s">
        <v>25</v>
      </c>
      <c r="U41" s="82">
        <f>J41+K41+N41+O41</f>
        <v>81688.44</v>
      </c>
      <c r="V41" s="83">
        <f>U41*12</f>
        <v>980261.28</v>
      </c>
      <c r="X41" s="417"/>
    </row>
    <row r="42" spans="1:22" s="261" customFormat="1" ht="15.75" customHeight="1" thickBot="1">
      <c r="A42" s="22">
        <v>2</v>
      </c>
      <c r="B42" s="84" t="s">
        <v>94</v>
      </c>
      <c r="C42" s="84"/>
      <c r="D42" s="85"/>
      <c r="E42" s="85"/>
      <c r="F42" s="86">
        <v>8</v>
      </c>
      <c r="G42" s="87">
        <v>3773.54</v>
      </c>
      <c r="H42" s="88" t="s">
        <v>25</v>
      </c>
      <c r="I42" s="87"/>
      <c r="J42" s="62">
        <v>30188.33</v>
      </c>
      <c r="K42" s="88">
        <v>5800.79</v>
      </c>
      <c r="L42" s="88" t="s">
        <v>25</v>
      </c>
      <c r="M42" s="88"/>
      <c r="N42" s="88">
        <v>5304.31</v>
      </c>
      <c r="O42" s="89">
        <v>8064.86</v>
      </c>
      <c r="P42" s="62" t="s">
        <v>25</v>
      </c>
      <c r="Q42" s="62" t="s">
        <v>25</v>
      </c>
      <c r="R42" s="62" t="s">
        <v>25</v>
      </c>
      <c r="S42" s="62" t="s">
        <v>25</v>
      </c>
      <c r="T42" s="62" t="s">
        <v>25</v>
      </c>
      <c r="U42" s="82">
        <f>J42+K42+N42+O42</f>
        <v>49358.29</v>
      </c>
      <c r="V42" s="83">
        <f>U42*12</f>
        <v>592299.48</v>
      </c>
    </row>
    <row r="43" spans="1:31" ht="15" customHeight="1" thickBot="1">
      <c r="A43" s="265" t="s">
        <v>45</v>
      </c>
      <c r="B43" s="266"/>
      <c r="C43" s="266"/>
      <c r="D43" s="266"/>
      <c r="E43" s="263"/>
      <c r="F43" s="91">
        <f>F39+F26+F41+F42</f>
        <v>57</v>
      </c>
      <c r="G43" s="92" t="s">
        <v>46</v>
      </c>
      <c r="H43" s="92" t="s">
        <v>46</v>
      </c>
      <c r="I43" s="92" t="s">
        <v>46</v>
      </c>
      <c r="J43" s="93">
        <f>J26+J39+J41+J42</f>
        <v>235920.18</v>
      </c>
      <c r="K43" s="93">
        <f>K26+K39+K41+K42</f>
        <v>46816.88</v>
      </c>
      <c r="L43" s="94">
        <f>L26</f>
        <v>2114.4</v>
      </c>
      <c r="M43" s="94">
        <f>M26</f>
        <v>0</v>
      </c>
      <c r="N43" s="95">
        <f>N26+N39+N41+N42</f>
        <v>50668.229999999996</v>
      </c>
      <c r="O43" s="95">
        <f>O41+O42</f>
        <v>23100.44</v>
      </c>
      <c r="P43" s="95">
        <f>P26</f>
        <v>1030.8000000000002</v>
      </c>
      <c r="Q43" s="95" t="s">
        <v>37</v>
      </c>
      <c r="R43" s="95">
        <f>R26</f>
        <v>792.9</v>
      </c>
      <c r="S43" s="95" t="s">
        <v>37</v>
      </c>
      <c r="T43" s="95">
        <v>0</v>
      </c>
      <c r="U43" s="96">
        <f>U26+U39+U41+U42</f>
        <v>360443.83</v>
      </c>
      <c r="V43" s="80">
        <f>U43*12</f>
        <v>4325325.96</v>
      </c>
      <c r="W43" s="240"/>
      <c r="X43" s="242"/>
      <c r="Y43" s="240"/>
      <c r="Z43" s="240"/>
      <c r="AA43" s="240"/>
      <c r="AB43" s="240"/>
      <c r="AC43" s="240"/>
      <c r="AD43" s="240"/>
      <c r="AE43" s="240"/>
    </row>
    <row r="44" spans="1:22" ht="16.5" customHeight="1">
      <c r="A44" s="387" t="s">
        <v>47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</row>
    <row r="45" spans="1:22" ht="15" customHeight="1" thickBot="1">
      <c r="A45" s="332" t="s">
        <v>48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4"/>
    </row>
    <row r="46" spans="1:22" ht="12.75" customHeight="1" thickBot="1">
      <c r="A46" s="15">
        <v>1</v>
      </c>
      <c r="B46" s="339">
        <v>2</v>
      </c>
      <c r="C46" s="339"/>
      <c r="D46" s="339"/>
      <c r="E46" s="16">
        <v>3</v>
      </c>
      <c r="F46" s="16">
        <v>4</v>
      </c>
      <c r="G46" s="16">
        <v>5</v>
      </c>
      <c r="H46" s="16">
        <v>6</v>
      </c>
      <c r="I46" s="17">
        <v>7</v>
      </c>
      <c r="J46" s="17">
        <v>7</v>
      </c>
      <c r="K46" s="16">
        <v>8</v>
      </c>
      <c r="L46" s="16">
        <v>9</v>
      </c>
      <c r="M46" s="16">
        <v>10</v>
      </c>
      <c r="N46" s="16">
        <v>10</v>
      </c>
      <c r="O46" s="16">
        <v>11</v>
      </c>
      <c r="P46" s="16">
        <v>12</v>
      </c>
      <c r="Q46" s="16">
        <v>13</v>
      </c>
      <c r="R46" s="16">
        <v>14</v>
      </c>
      <c r="S46" s="16">
        <v>15</v>
      </c>
      <c r="T46" s="16">
        <v>16</v>
      </c>
      <c r="U46" s="16">
        <v>17</v>
      </c>
      <c r="V46" s="18">
        <v>18</v>
      </c>
    </row>
    <row r="47" spans="1:22" ht="14.25" customHeight="1" thickBot="1">
      <c r="A47" s="70">
        <v>1</v>
      </c>
      <c r="B47" s="379" t="s">
        <v>49</v>
      </c>
      <c r="C47" s="382"/>
      <c r="D47" s="383"/>
      <c r="E47" s="97">
        <v>-0.1</v>
      </c>
      <c r="F47" s="98">
        <v>1</v>
      </c>
      <c r="G47" s="99">
        <v>4757</v>
      </c>
      <c r="H47" s="51" t="s">
        <v>25</v>
      </c>
      <c r="I47" s="51" t="s">
        <v>25</v>
      </c>
      <c r="J47" s="99">
        <v>4757</v>
      </c>
      <c r="K47" s="51" t="s">
        <v>25</v>
      </c>
      <c r="L47" s="51" t="s">
        <v>25</v>
      </c>
      <c r="M47" s="51"/>
      <c r="N47" s="51" t="s">
        <v>25</v>
      </c>
      <c r="O47" s="51" t="s">
        <v>25</v>
      </c>
      <c r="P47" s="51" t="s">
        <v>25</v>
      </c>
      <c r="Q47" s="51" t="s">
        <v>25</v>
      </c>
      <c r="R47" s="55" t="s">
        <v>25</v>
      </c>
      <c r="S47" s="51" t="s">
        <v>25</v>
      </c>
      <c r="T47" s="55" t="s">
        <v>25</v>
      </c>
      <c r="U47" s="100">
        <f>J47+M47</f>
        <v>4757</v>
      </c>
      <c r="V47" s="101">
        <f aca="true" t="shared" si="4" ref="V47:V52">U47*12</f>
        <v>57084</v>
      </c>
    </row>
    <row r="48" spans="1:22" ht="13.5" thickBot="1">
      <c r="A48" s="47">
        <v>2</v>
      </c>
      <c r="B48" s="267" t="s">
        <v>50</v>
      </c>
      <c r="C48" s="268"/>
      <c r="D48" s="264"/>
      <c r="E48" s="102">
        <v>9</v>
      </c>
      <c r="F48" s="48">
        <v>0.5</v>
      </c>
      <c r="G48" s="103">
        <v>3048</v>
      </c>
      <c r="H48" s="50" t="s">
        <v>25</v>
      </c>
      <c r="I48" s="50" t="s">
        <v>25</v>
      </c>
      <c r="J48" s="103">
        <v>3048</v>
      </c>
      <c r="K48" s="50" t="s">
        <v>25</v>
      </c>
      <c r="L48" s="50" t="s">
        <v>25</v>
      </c>
      <c r="M48" s="49"/>
      <c r="N48" s="50" t="s">
        <v>25</v>
      </c>
      <c r="O48" s="50" t="s">
        <v>25</v>
      </c>
      <c r="P48" s="50" t="s">
        <v>25</v>
      </c>
      <c r="Q48" s="50" t="s">
        <v>25</v>
      </c>
      <c r="R48" s="49" t="s">
        <v>25</v>
      </c>
      <c r="S48" s="50" t="s">
        <v>25</v>
      </c>
      <c r="T48" s="51">
        <v>337.5</v>
      </c>
      <c r="U48" s="100">
        <f>J48*F48+T48</f>
        <v>1861.5</v>
      </c>
      <c r="V48" s="101">
        <f t="shared" si="4"/>
        <v>22338</v>
      </c>
    </row>
    <row r="49" spans="1:22" ht="14.25" customHeight="1" thickBot="1">
      <c r="A49" s="47">
        <v>3</v>
      </c>
      <c r="B49" s="267" t="s">
        <v>51</v>
      </c>
      <c r="C49" s="268"/>
      <c r="D49" s="264"/>
      <c r="E49" s="102">
        <v>10</v>
      </c>
      <c r="F49" s="48">
        <v>3</v>
      </c>
      <c r="G49" s="103">
        <v>3207</v>
      </c>
      <c r="H49" s="49" t="s">
        <v>25</v>
      </c>
      <c r="I49" s="50"/>
      <c r="J49" s="103">
        <v>3207</v>
      </c>
      <c r="K49" s="49" t="s">
        <v>25</v>
      </c>
      <c r="L49" s="49" t="s">
        <v>25</v>
      </c>
      <c r="M49" s="49"/>
      <c r="N49" s="49" t="s">
        <v>25</v>
      </c>
      <c r="O49" s="50"/>
      <c r="P49" s="49" t="s">
        <v>25</v>
      </c>
      <c r="Q49" s="49" t="s">
        <v>25</v>
      </c>
      <c r="R49" s="49" t="s">
        <v>25</v>
      </c>
      <c r="S49" s="49" t="s">
        <v>25</v>
      </c>
      <c r="T49" s="49">
        <v>1548</v>
      </c>
      <c r="U49" s="104">
        <f>G49*F49+M49+T49</f>
        <v>11169</v>
      </c>
      <c r="V49" s="101">
        <f t="shared" si="4"/>
        <v>134028</v>
      </c>
    </row>
    <row r="50" spans="1:22" ht="15" customHeight="1" hidden="1" thickBot="1">
      <c r="A50" s="47"/>
      <c r="B50" s="267"/>
      <c r="C50" s="268"/>
      <c r="D50" s="264"/>
      <c r="E50" s="102"/>
      <c r="F50" s="48"/>
      <c r="G50" s="103"/>
      <c r="H50" s="50" t="s">
        <v>25</v>
      </c>
      <c r="I50" s="50" t="s">
        <v>25</v>
      </c>
      <c r="J50" s="103"/>
      <c r="K50" s="50" t="s">
        <v>25</v>
      </c>
      <c r="L50" s="50" t="s">
        <v>25</v>
      </c>
      <c r="M50" s="50">
        <f>J50*0.5</f>
        <v>0</v>
      </c>
      <c r="N50" s="50" t="s">
        <v>25</v>
      </c>
      <c r="O50" s="50" t="s">
        <v>25</v>
      </c>
      <c r="P50" s="50" t="s">
        <v>25</v>
      </c>
      <c r="Q50" s="50" t="s">
        <v>25</v>
      </c>
      <c r="R50" s="50"/>
      <c r="S50" s="50" t="s">
        <v>25</v>
      </c>
      <c r="T50" s="50"/>
      <c r="U50" s="104">
        <f>J50+M50</f>
        <v>0</v>
      </c>
      <c r="V50" s="101">
        <f t="shared" si="4"/>
        <v>0</v>
      </c>
    </row>
    <row r="51" spans="1:25" ht="15" customHeight="1" thickBot="1">
      <c r="A51" s="265" t="s">
        <v>52</v>
      </c>
      <c r="B51" s="266"/>
      <c r="C51" s="266"/>
      <c r="D51" s="266"/>
      <c r="E51" s="263"/>
      <c r="F51" s="105">
        <f>F47+F48+F49</f>
        <v>4.5</v>
      </c>
      <c r="G51" s="92" t="s">
        <v>46</v>
      </c>
      <c r="H51" s="92" t="s">
        <v>46</v>
      </c>
      <c r="I51" s="92" t="s">
        <v>46</v>
      </c>
      <c r="J51" s="69">
        <f>(F47*G47)+(F48*G48)+(F49*G49)</f>
        <v>15902</v>
      </c>
      <c r="K51" s="93" t="s">
        <v>37</v>
      </c>
      <c r="L51" s="94" t="s">
        <v>37</v>
      </c>
      <c r="M51" s="94">
        <f>M47+M49+M50</f>
        <v>0</v>
      </c>
      <c r="N51" s="94" t="s">
        <v>37</v>
      </c>
      <c r="O51" s="94" t="s">
        <v>37</v>
      </c>
      <c r="P51" s="95" t="s">
        <v>37</v>
      </c>
      <c r="Q51" s="95" t="s">
        <v>37</v>
      </c>
      <c r="R51" s="69" t="s">
        <v>37</v>
      </c>
      <c r="S51" s="95" t="s">
        <v>37</v>
      </c>
      <c r="T51" s="106">
        <f>T48+T49+T50</f>
        <v>1885.5</v>
      </c>
      <c r="U51" s="106">
        <f>U47+U48+U49+U50</f>
        <v>17787.5</v>
      </c>
      <c r="V51" s="107">
        <f t="shared" si="4"/>
        <v>213450</v>
      </c>
      <c r="X51" s="33">
        <f>V47+V48+V49</f>
        <v>213450</v>
      </c>
      <c r="Y51" s="33"/>
    </row>
    <row r="52" spans="1:24" ht="13.5" thickBot="1">
      <c r="A52" s="108">
        <v>4</v>
      </c>
      <c r="B52" s="267" t="s">
        <v>53</v>
      </c>
      <c r="C52" s="268"/>
      <c r="D52" s="264"/>
      <c r="E52" s="109">
        <v>8</v>
      </c>
      <c r="F52" s="110">
        <v>1</v>
      </c>
      <c r="G52" s="111">
        <v>2890</v>
      </c>
      <c r="H52" s="50" t="s">
        <v>25</v>
      </c>
      <c r="I52" s="50" t="s">
        <v>25</v>
      </c>
      <c r="J52" s="62">
        <v>2890</v>
      </c>
      <c r="K52" s="50" t="s">
        <v>25</v>
      </c>
      <c r="L52" s="50" t="s">
        <v>25</v>
      </c>
      <c r="M52" s="50"/>
      <c r="N52" s="50" t="s">
        <v>25</v>
      </c>
      <c r="O52" s="50" t="s">
        <v>25</v>
      </c>
      <c r="P52" s="49" t="s">
        <v>25</v>
      </c>
      <c r="Q52" s="50" t="s">
        <v>25</v>
      </c>
      <c r="R52" s="49" t="s">
        <v>25</v>
      </c>
      <c r="S52" s="50" t="s">
        <v>25</v>
      </c>
      <c r="T52" s="89">
        <v>833</v>
      </c>
      <c r="U52" s="112">
        <f>J52+M52+T52</f>
        <v>3723</v>
      </c>
      <c r="V52" s="101">
        <f t="shared" si="4"/>
        <v>44676</v>
      </c>
      <c r="X52" s="227"/>
    </row>
    <row r="53" spans="1:27" ht="13.5" thickBot="1">
      <c r="A53" s="47">
        <v>5</v>
      </c>
      <c r="B53" s="267" t="s">
        <v>54</v>
      </c>
      <c r="C53" s="268"/>
      <c r="D53" s="264"/>
      <c r="E53" s="113">
        <v>5</v>
      </c>
      <c r="F53" s="48">
        <v>1</v>
      </c>
      <c r="G53" s="103">
        <v>2396</v>
      </c>
      <c r="H53" s="50" t="s">
        <v>25</v>
      </c>
      <c r="I53" s="50" t="s">
        <v>25</v>
      </c>
      <c r="J53" s="103">
        <v>2396</v>
      </c>
      <c r="K53" s="50" t="s">
        <v>25</v>
      </c>
      <c r="L53" s="50" t="s">
        <v>25</v>
      </c>
      <c r="M53" s="49"/>
      <c r="N53" s="50" t="s">
        <v>25</v>
      </c>
      <c r="O53" s="50" t="s">
        <v>25</v>
      </c>
      <c r="P53" s="50" t="s">
        <v>25</v>
      </c>
      <c r="Q53" s="50" t="s">
        <v>25</v>
      </c>
      <c r="R53" s="49" t="s">
        <v>25</v>
      </c>
      <c r="S53" s="50" t="s">
        <v>25</v>
      </c>
      <c r="T53" s="50">
        <v>1327</v>
      </c>
      <c r="U53" s="104">
        <f>J53+T53</f>
        <v>3723</v>
      </c>
      <c r="V53" s="101">
        <f aca="true" t="shared" si="5" ref="V53:V66">U53*12</f>
        <v>44676</v>
      </c>
      <c r="X53" s="227"/>
      <c r="AA53" s="33"/>
    </row>
    <row r="54" spans="1:27" ht="14.25" customHeight="1" thickBot="1">
      <c r="A54" s="47">
        <v>6</v>
      </c>
      <c r="B54" s="267" t="s">
        <v>55</v>
      </c>
      <c r="C54" s="268"/>
      <c r="D54" s="264"/>
      <c r="E54" s="102">
        <v>5</v>
      </c>
      <c r="F54" s="48">
        <v>1</v>
      </c>
      <c r="G54" s="103">
        <v>2396</v>
      </c>
      <c r="H54" s="50" t="s">
        <v>25</v>
      </c>
      <c r="I54" s="50" t="s">
        <v>25</v>
      </c>
      <c r="J54" s="103">
        <v>2396</v>
      </c>
      <c r="K54" s="50" t="s">
        <v>25</v>
      </c>
      <c r="L54" s="50" t="s">
        <v>25</v>
      </c>
      <c r="M54" s="50"/>
      <c r="N54" s="50" t="s">
        <v>25</v>
      </c>
      <c r="O54" s="50" t="s">
        <v>25</v>
      </c>
      <c r="P54" s="50" t="s">
        <v>25</v>
      </c>
      <c r="Q54" s="50" t="s">
        <v>25</v>
      </c>
      <c r="R54" s="49" t="s">
        <v>25</v>
      </c>
      <c r="S54" s="50" t="s">
        <v>25</v>
      </c>
      <c r="T54" s="50">
        <v>1327</v>
      </c>
      <c r="U54" s="104">
        <f>J54+T54+M54</f>
        <v>3723</v>
      </c>
      <c r="V54" s="101">
        <f t="shared" si="5"/>
        <v>44676</v>
      </c>
      <c r="X54" s="227"/>
      <c r="AA54" s="33"/>
    </row>
    <row r="55" spans="1:27" ht="15" customHeight="1" thickBot="1">
      <c r="A55" s="47">
        <v>7</v>
      </c>
      <c r="B55" s="267" t="s">
        <v>56</v>
      </c>
      <c r="C55" s="268"/>
      <c r="D55" s="264"/>
      <c r="E55" s="102">
        <v>5</v>
      </c>
      <c r="F55" s="48">
        <v>1</v>
      </c>
      <c r="G55" s="103">
        <v>2396</v>
      </c>
      <c r="H55" s="50" t="s">
        <v>25</v>
      </c>
      <c r="I55" s="50" t="s">
        <v>25</v>
      </c>
      <c r="J55" s="103">
        <v>2396</v>
      </c>
      <c r="K55" s="50" t="s">
        <v>25</v>
      </c>
      <c r="L55" s="50" t="s">
        <v>25</v>
      </c>
      <c r="M55" s="49"/>
      <c r="N55" s="50" t="s">
        <v>25</v>
      </c>
      <c r="O55" s="50" t="s">
        <v>25</v>
      </c>
      <c r="P55" s="50" t="s">
        <v>25</v>
      </c>
      <c r="Q55" s="50" t="s">
        <v>25</v>
      </c>
      <c r="R55" s="49" t="s">
        <v>25</v>
      </c>
      <c r="S55" s="50" t="s">
        <v>25</v>
      </c>
      <c r="T55" s="50">
        <v>1327</v>
      </c>
      <c r="U55" s="104">
        <f>J55+T55</f>
        <v>3723</v>
      </c>
      <c r="V55" s="101">
        <f t="shared" si="5"/>
        <v>44676</v>
      </c>
      <c r="X55" s="227"/>
      <c r="AA55" s="33"/>
    </row>
    <row r="56" spans="1:27" ht="13.5" thickBot="1">
      <c r="A56" s="47">
        <v>8</v>
      </c>
      <c r="B56" s="267" t="s">
        <v>57</v>
      </c>
      <c r="C56" s="268"/>
      <c r="D56" s="264"/>
      <c r="E56" s="102">
        <v>8</v>
      </c>
      <c r="F56" s="48">
        <v>1</v>
      </c>
      <c r="G56" s="103">
        <v>2890</v>
      </c>
      <c r="H56" s="50" t="s">
        <v>25</v>
      </c>
      <c r="I56" s="50" t="s">
        <v>25</v>
      </c>
      <c r="J56" s="103">
        <v>2890</v>
      </c>
      <c r="K56" s="49" t="s">
        <v>25</v>
      </c>
      <c r="L56" s="50" t="s">
        <v>25</v>
      </c>
      <c r="M56" s="49" t="s">
        <v>25</v>
      </c>
      <c r="N56" s="50" t="s">
        <v>25</v>
      </c>
      <c r="O56" s="50" t="s">
        <v>25</v>
      </c>
      <c r="P56" s="50" t="s">
        <v>25</v>
      </c>
      <c r="Q56" s="50" t="s">
        <v>25</v>
      </c>
      <c r="R56" s="49" t="s">
        <v>25</v>
      </c>
      <c r="S56" s="49" t="s">
        <v>25</v>
      </c>
      <c r="T56" s="49">
        <v>833</v>
      </c>
      <c r="U56" s="104">
        <f>J56+T56</f>
        <v>3723</v>
      </c>
      <c r="V56" s="101">
        <f t="shared" si="5"/>
        <v>44676</v>
      </c>
      <c r="X56" s="227"/>
      <c r="AA56" s="33"/>
    </row>
    <row r="57" spans="1:27" ht="13.5" hidden="1" thickBot="1">
      <c r="A57" s="47"/>
      <c r="B57" s="267"/>
      <c r="C57" s="268"/>
      <c r="D57" s="264"/>
      <c r="E57" s="102"/>
      <c r="F57" s="48"/>
      <c r="G57" s="103"/>
      <c r="H57" s="50"/>
      <c r="I57" s="50"/>
      <c r="J57" s="103"/>
      <c r="K57" s="50"/>
      <c r="L57" s="50"/>
      <c r="M57" s="49"/>
      <c r="N57" s="50"/>
      <c r="O57" s="50"/>
      <c r="P57" s="50"/>
      <c r="Q57" s="50"/>
      <c r="R57" s="49"/>
      <c r="S57" s="50"/>
      <c r="T57" s="50"/>
      <c r="U57" s="104"/>
      <c r="V57" s="101">
        <f t="shared" si="5"/>
        <v>0</v>
      </c>
      <c r="X57" s="227"/>
      <c r="AA57" s="33"/>
    </row>
    <row r="58" spans="1:27" ht="13.5" thickBot="1">
      <c r="A58" s="47">
        <v>9</v>
      </c>
      <c r="B58" s="267" t="s">
        <v>59</v>
      </c>
      <c r="C58" s="268"/>
      <c r="D58" s="264"/>
      <c r="E58" s="102">
        <v>9</v>
      </c>
      <c r="F58" s="48">
        <v>1</v>
      </c>
      <c r="G58" s="103">
        <v>3048</v>
      </c>
      <c r="H58" s="50" t="s">
        <v>25</v>
      </c>
      <c r="I58" s="50" t="s">
        <v>25</v>
      </c>
      <c r="J58" s="103">
        <v>3048</v>
      </c>
      <c r="K58" s="50">
        <f>J58*50%</f>
        <v>1524</v>
      </c>
      <c r="L58" s="50" t="s">
        <v>25</v>
      </c>
      <c r="M58" s="49" t="s">
        <v>25</v>
      </c>
      <c r="N58" s="50">
        <f>J58*10%</f>
        <v>304.8</v>
      </c>
      <c r="O58" s="50" t="s">
        <v>25</v>
      </c>
      <c r="P58" s="50" t="s">
        <v>25</v>
      </c>
      <c r="Q58" s="50" t="s">
        <v>25</v>
      </c>
      <c r="R58" s="49" t="s">
        <v>25</v>
      </c>
      <c r="S58" s="49" t="s">
        <v>25</v>
      </c>
      <c r="T58" s="49" t="s">
        <v>25</v>
      </c>
      <c r="U58" s="104">
        <f>J58+K58+N58</f>
        <v>4876.8</v>
      </c>
      <c r="V58" s="101">
        <f t="shared" si="5"/>
        <v>58521.600000000006</v>
      </c>
      <c r="X58" s="227"/>
      <c r="AA58" s="33"/>
    </row>
    <row r="59" spans="1:27" ht="13.5" thickBot="1">
      <c r="A59" s="47">
        <v>10</v>
      </c>
      <c r="B59" s="379" t="s">
        <v>60</v>
      </c>
      <c r="C59" s="382"/>
      <c r="D59" s="383"/>
      <c r="E59" s="102">
        <v>5</v>
      </c>
      <c r="F59" s="48">
        <v>0.5</v>
      </c>
      <c r="G59" s="103">
        <v>2396</v>
      </c>
      <c r="H59" s="50" t="s">
        <v>25</v>
      </c>
      <c r="I59" s="50" t="s">
        <v>25</v>
      </c>
      <c r="J59" s="103">
        <v>2396</v>
      </c>
      <c r="K59" s="50" t="s">
        <v>25</v>
      </c>
      <c r="L59" s="50" t="s">
        <v>25</v>
      </c>
      <c r="M59" s="49" t="s">
        <v>25</v>
      </c>
      <c r="N59" s="50" t="s">
        <v>25</v>
      </c>
      <c r="O59" s="50" t="s">
        <v>25</v>
      </c>
      <c r="P59" s="50" t="s">
        <v>25</v>
      </c>
      <c r="Q59" s="50" t="s">
        <v>25</v>
      </c>
      <c r="R59" s="49" t="s">
        <v>25</v>
      </c>
      <c r="S59" s="50" t="s">
        <v>25</v>
      </c>
      <c r="T59" s="50">
        <v>663.5</v>
      </c>
      <c r="U59" s="104">
        <f aca="true" t="shared" si="6" ref="U59:U66">J59*F59+T59</f>
        <v>1861.5</v>
      </c>
      <c r="V59" s="101">
        <f t="shared" si="5"/>
        <v>22338</v>
      </c>
      <c r="X59" s="227"/>
      <c r="AA59" s="33"/>
    </row>
    <row r="60" spans="1:27" ht="14.25" customHeight="1" thickBot="1">
      <c r="A60" s="47">
        <v>11</v>
      </c>
      <c r="B60" s="304" t="s">
        <v>93</v>
      </c>
      <c r="C60" s="305"/>
      <c r="D60" s="306"/>
      <c r="E60" s="102">
        <v>10</v>
      </c>
      <c r="F60" s="48">
        <v>0.5</v>
      </c>
      <c r="G60" s="103">
        <v>3207</v>
      </c>
      <c r="H60" s="50" t="s">
        <v>25</v>
      </c>
      <c r="I60" s="50" t="s">
        <v>25</v>
      </c>
      <c r="J60" s="103">
        <v>3207</v>
      </c>
      <c r="K60" s="50" t="s">
        <v>25</v>
      </c>
      <c r="L60" s="50" t="s">
        <v>25</v>
      </c>
      <c r="M60" s="49" t="s">
        <v>25</v>
      </c>
      <c r="N60" s="50" t="s">
        <v>25</v>
      </c>
      <c r="O60" s="50" t="s">
        <v>25</v>
      </c>
      <c r="P60" s="50" t="s">
        <v>25</v>
      </c>
      <c r="Q60" s="50" t="s">
        <v>25</v>
      </c>
      <c r="R60" s="49" t="s">
        <v>25</v>
      </c>
      <c r="S60" s="50" t="s">
        <v>25</v>
      </c>
      <c r="T60" s="50">
        <v>258</v>
      </c>
      <c r="U60" s="104">
        <f t="shared" si="6"/>
        <v>1861.5</v>
      </c>
      <c r="V60" s="101">
        <f t="shared" si="5"/>
        <v>22338</v>
      </c>
      <c r="X60" s="227"/>
      <c r="AA60" s="33"/>
    </row>
    <row r="61" spans="1:27" ht="13.5" thickBot="1">
      <c r="A61" s="47">
        <v>12</v>
      </c>
      <c r="B61" s="304" t="s">
        <v>61</v>
      </c>
      <c r="C61" s="380"/>
      <c r="D61" s="381"/>
      <c r="E61" s="114">
        <v>5</v>
      </c>
      <c r="F61" s="58">
        <v>1.5</v>
      </c>
      <c r="G61" s="115">
        <v>2396</v>
      </c>
      <c r="H61" s="60" t="s">
        <v>25</v>
      </c>
      <c r="I61" s="61"/>
      <c r="J61" s="103">
        <v>2396</v>
      </c>
      <c r="K61" s="60" t="s">
        <v>25</v>
      </c>
      <c r="L61" s="60" t="s">
        <v>25</v>
      </c>
      <c r="M61" s="60" t="s">
        <v>25</v>
      </c>
      <c r="N61" s="60" t="s">
        <v>25</v>
      </c>
      <c r="O61" s="60" t="s">
        <v>25</v>
      </c>
      <c r="P61" s="60" t="s">
        <v>25</v>
      </c>
      <c r="Q61" s="60" t="s">
        <v>25</v>
      </c>
      <c r="R61" s="60" t="s">
        <v>25</v>
      </c>
      <c r="S61" s="60" t="s">
        <v>25</v>
      </c>
      <c r="T61" s="60">
        <v>1990.5</v>
      </c>
      <c r="U61" s="104">
        <f t="shared" si="6"/>
        <v>5584.5</v>
      </c>
      <c r="V61" s="101">
        <f t="shared" si="5"/>
        <v>67014</v>
      </c>
      <c r="X61" s="227"/>
      <c r="AA61" s="33"/>
    </row>
    <row r="62" spans="1:27" ht="15" customHeight="1" thickBot="1">
      <c r="A62" s="47">
        <v>13</v>
      </c>
      <c r="B62" s="304" t="s">
        <v>62</v>
      </c>
      <c r="C62" s="305"/>
      <c r="D62" s="306"/>
      <c r="E62" s="114">
        <v>7</v>
      </c>
      <c r="F62" s="58">
        <v>1</v>
      </c>
      <c r="G62" s="115">
        <v>2713</v>
      </c>
      <c r="H62" s="60" t="s">
        <v>25</v>
      </c>
      <c r="I62" s="61"/>
      <c r="J62" s="103">
        <v>2713</v>
      </c>
      <c r="K62" s="60" t="s">
        <v>25</v>
      </c>
      <c r="L62" s="60" t="s">
        <v>25</v>
      </c>
      <c r="M62" s="60" t="s">
        <v>25</v>
      </c>
      <c r="N62" s="60" t="s">
        <v>25</v>
      </c>
      <c r="O62" s="60" t="s">
        <v>25</v>
      </c>
      <c r="P62" s="60" t="s">
        <v>25</v>
      </c>
      <c r="Q62" s="60" t="s">
        <v>25</v>
      </c>
      <c r="R62" s="60" t="s">
        <v>25</v>
      </c>
      <c r="S62" s="60" t="s">
        <v>25</v>
      </c>
      <c r="T62" s="60">
        <v>1010</v>
      </c>
      <c r="U62" s="104">
        <f t="shared" si="6"/>
        <v>3723</v>
      </c>
      <c r="V62" s="101">
        <f t="shared" si="5"/>
        <v>44676</v>
      </c>
      <c r="X62" s="227"/>
      <c r="AA62" s="33"/>
    </row>
    <row r="63" spans="1:27" ht="14.25" customHeight="1" thickBot="1">
      <c r="A63" s="47">
        <v>14</v>
      </c>
      <c r="B63" s="304" t="s">
        <v>63</v>
      </c>
      <c r="C63" s="305"/>
      <c r="D63" s="306"/>
      <c r="E63" s="114">
        <v>6</v>
      </c>
      <c r="F63" s="58">
        <v>1</v>
      </c>
      <c r="G63" s="115">
        <v>2555</v>
      </c>
      <c r="H63" s="60" t="s">
        <v>25</v>
      </c>
      <c r="I63" s="61"/>
      <c r="J63" s="103">
        <v>2555</v>
      </c>
      <c r="K63" s="60" t="s">
        <v>25</v>
      </c>
      <c r="L63" s="60" t="s">
        <v>25</v>
      </c>
      <c r="M63" s="60" t="s">
        <v>25</v>
      </c>
      <c r="N63" s="60" t="s">
        <v>25</v>
      </c>
      <c r="O63" s="60" t="s">
        <v>25</v>
      </c>
      <c r="P63" s="60" t="s">
        <v>25</v>
      </c>
      <c r="Q63" s="60" t="s">
        <v>25</v>
      </c>
      <c r="R63" s="60" t="s">
        <v>25</v>
      </c>
      <c r="S63" s="60" t="s">
        <v>25</v>
      </c>
      <c r="T63" s="60">
        <v>1168</v>
      </c>
      <c r="U63" s="104">
        <f t="shared" si="6"/>
        <v>3723</v>
      </c>
      <c r="V63" s="101">
        <f t="shared" si="5"/>
        <v>44676</v>
      </c>
      <c r="X63" s="227"/>
      <c r="AA63" s="33"/>
    </row>
    <row r="64" spans="1:27" ht="14.25" customHeight="1" thickBot="1">
      <c r="A64" s="47">
        <v>15</v>
      </c>
      <c r="B64" s="304" t="s">
        <v>64</v>
      </c>
      <c r="C64" s="305"/>
      <c r="D64" s="306"/>
      <c r="E64" s="114">
        <v>7</v>
      </c>
      <c r="F64" s="58">
        <v>1</v>
      </c>
      <c r="G64" s="115">
        <v>2713</v>
      </c>
      <c r="H64" s="60" t="s">
        <v>25</v>
      </c>
      <c r="I64" s="61"/>
      <c r="J64" s="103">
        <v>2713</v>
      </c>
      <c r="K64" s="60" t="s">
        <v>25</v>
      </c>
      <c r="L64" s="60" t="s">
        <v>25</v>
      </c>
      <c r="M64" s="60" t="s">
        <v>25</v>
      </c>
      <c r="N64" s="60" t="s">
        <v>25</v>
      </c>
      <c r="O64" s="60" t="s">
        <v>25</v>
      </c>
      <c r="P64" s="60" t="s">
        <v>25</v>
      </c>
      <c r="Q64" s="60" t="s">
        <v>25</v>
      </c>
      <c r="R64" s="60" t="s">
        <v>25</v>
      </c>
      <c r="S64" s="60" t="s">
        <v>25</v>
      </c>
      <c r="T64" s="60">
        <v>1010</v>
      </c>
      <c r="U64" s="104">
        <f t="shared" si="6"/>
        <v>3723</v>
      </c>
      <c r="V64" s="101">
        <f t="shared" si="5"/>
        <v>44676</v>
      </c>
      <c r="X64" s="227"/>
      <c r="AA64" s="33"/>
    </row>
    <row r="65" spans="1:27" ht="13.5" customHeight="1" thickBot="1">
      <c r="A65" s="47">
        <v>16</v>
      </c>
      <c r="B65" s="304" t="s">
        <v>137</v>
      </c>
      <c r="C65" s="305"/>
      <c r="D65" s="306"/>
      <c r="E65" s="262">
        <v>7</v>
      </c>
      <c r="F65" s="58">
        <v>1</v>
      </c>
      <c r="G65" s="115">
        <v>2713</v>
      </c>
      <c r="H65" s="60" t="s">
        <v>25</v>
      </c>
      <c r="I65" s="61"/>
      <c r="J65" s="103">
        <v>2713</v>
      </c>
      <c r="K65" s="60" t="s">
        <v>25</v>
      </c>
      <c r="L65" s="60" t="s">
        <v>25</v>
      </c>
      <c r="M65" s="60" t="s">
        <v>25</v>
      </c>
      <c r="N65" s="60" t="s">
        <v>25</v>
      </c>
      <c r="O65" s="60" t="s">
        <v>25</v>
      </c>
      <c r="P65" s="60" t="s">
        <v>25</v>
      </c>
      <c r="Q65" s="60" t="s">
        <v>25</v>
      </c>
      <c r="R65" s="60" t="s">
        <v>25</v>
      </c>
      <c r="S65" s="60" t="s">
        <v>25</v>
      </c>
      <c r="T65" s="60">
        <v>1010</v>
      </c>
      <c r="U65" s="104">
        <f>J65*F65+T65</f>
        <v>3723</v>
      </c>
      <c r="V65" s="101">
        <f t="shared" si="5"/>
        <v>44676</v>
      </c>
      <c r="X65" s="227"/>
      <c r="AA65" s="33"/>
    </row>
    <row r="66" spans="1:27" ht="12.75" customHeight="1" thickBot="1">
      <c r="A66" s="47">
        <v>17</v>
      </c>
      <c r="B66" s="116" t="s">
        <v>66</v>
      </c>
      <c r="C66" s="117"/>
      <c r="D66" s="237"/>
      <c r="E66" s="48">
        <v>10</v>
      </c>
      <c r="F66" s="48">
        <v>1</v>
      </c>
      <c r="G66" s="49">
        <v>3207</v>
      </c>
      <c r="H66" s="50" t="s">
        <v>25</v>
      </c>
      <c r="I66" s="50" t="s">
        <v>25</v>
      </c>
      <c r="J66" s="49">
        <v>3207</v>
      </c>
      <c r="K66" s="50" t="s">
        <v>25</v>
      </c>
      <c r="L66" s="50" t="s">
        <v>25</v>
      </c>
      <c r="M66" s="49" t="s">
        <v>25</v>
      </c>
      <c r="N66" s="50" t="s">
        <v>25</v>
      </c>
      <c r="O66" s="50" t="s">
        <v>25</v>
      </c>
      <c r="P66" s="50" t="s">
        <v>25</v>
      </c>
      <c r="Q66" s="50" t="s">
        <v>25</v>
      </c>
      <c r="R66" s="49" t="s">
        <v>25</v>
      </c>
      <c r="S66" s="50" t="s">
        <v>25</v>
      </c>
      <c r="T66" s="50">
        <v>516</v>
      </c>
      <c r="U66" s="104">
        <f t="shared" si="6"/>
        <v>3723</v>
      </c>
      <c r="V66" s="101">
        <f t="shared" si="5"/>
        <v>44676</v>
      </c>
      <c r="X66" s="227"/>
      <c r="AA66" s="33"/>
    </row>
    <row r="67" spans="1:29" ht="15" customHeight="1" thickBot="1">
      <c r="A67" s="265" t="s">
        <v>52</v>
      </c>
      <c r="B67" s="266"/>
      <c r="C67" s="266"/>
      <c r="D67" s="266"/>
      <c r="E67" s="263"/>
      <c r="F67" s="118">
        <f>F52+F53+F54+F55+F56+F57+F58+F59+F60+F61+F62+F63+F64+F65+F66</f>
        <v>13.5</v>
      </c>
      <c r="G67" s="91" t="s">
        <v>37</v>
      </c>
      <c r="H67" s="69" t="s">
        <v>37</v>
      </c>
      <c r="I67" s="69" t="s">
        <v>37</v>
      </c>
      <c r="J67" s="119">
        <f>(F52*G52)+(F53*G53)+(F54*G54)+(F55*G55)+(F56*G56)+(F57*G57)+(F58*G58)+(F59*G59)+(F60*G60)+(F61*G61)+(F62*G62)+(F63*G63)+(F64*G64)+(F65*G65)+(F66*G66)</f>
        <v>36312.5</v>
      </c>
      <c r="K67" s="69">
        <f>K58</f>
        <v>1524</v>
      </c>
      <c r="L67" s="69" t="s">
        <v>37</v>
      </c>
      <c r="M67" s="69">
        <f>M52+M54</f>
        <v>0</v>
      </c>
      <c r="N67" s="69">
        <f>N58</f>
        <v>304.8</v>
      </c>
      <c r="O67" s="69" t="s">
        <v>37</v>
      </c>
      <c r="P67" s="69" t="s">
        <v>37</v>
      </c>
      <c r="Q67" s="69" t="s">
        <v>37</v>
      </c>
      <c r="R67" s="69" t="s">
        <v>37</v>
      </c>
      <c r="S67" s="69">
        <v>0</v>
      </c>
      <c r="T67" s="96">
        <f>SUM(T52:T66)</f>
        <v>13273</v>
      </c>
      <c r="U67" s="96">
        <f>SUM(U52:U66)</f>
        <v>51414.3</v>
      </c>
      <c r="V67" s="107">
        <f>U67*12</f>
        <v>616971.6000000001</v>
      </c>
      <c r="W67" s="240"/>
      <c r="X67" s="241">
        <f>V52+V53+V54+V55+V56+V58+V59+V60+V61+V62+V63+V64+V65+V66</f>
        <v>616971.6</v>
      </c>
      <c r="Y67" s="242"/>
      <c r="Z67" s="240"/>
      <c r="AA67" s="240"/>
      <c r="AB67" s="240"/>
      <c r="AC67" s="240"/>
    </row>
    <row r="68" spans="1:29" ht="15" customHeight="1" thickBot="1">
      <c r="A68" s="265" t="s">
        <v>67</v>
      </c>
      <c r="B68" s="266"/>
      <c r="C68" s="266"/>
      <c r="D68" s="266"/>
      <c r="E68" s="263"/>
      <c r="F68" s="118">
        <f>F51+F67</f>
        <v>18</v>
      </c>
      <c r="G68" s="91" t="s">
        <v>37</v>
      </c>
      <c r="H68" s="69" t="s">
        <v>37</v>
      </c>
      <c r="I68" s="69" t="s">
        <v>37</v>
      </c>
      <c r="J68" s="119">
        <f>J51+J67</f>
        <v>52214.5</v>
      </c>
      <c r="K68" s="69">
        <f>K67</f>
        <v>1524</v>
      </c>
      <c r="L68" s="69" t="s">
        <v>37</v>
      </c>
      <c r="M68" s="69">
        <f>M54+M52+M51</f>
        <v>0</v>
      </c>
      <c r="N68" s="69">
        <f>N67</f>
        <v>304.8</v>
      </c>
      <c r="O68" s="69" t="s">
        <v>37</v>
      </c>
      <c r="P68" s="69" t="s">
        <v>37</v>
      </c>
      <c r="Q68" s="69" t="s">
        <v>37</v>
      </c>
      <c r="R68" s="69" t="s">
        <v>37</v>
      </c>
      <c r="S68" s="69">
        <v>0</v>
      </c>
      <c r="T68" s="96">
        <f>T51+T67</f>
        <v>15158.5</v>
      </c>
      <c r="U68" s="96">
        <f>U51+U67</f>
        <v>69201.8</v>
      </c>
      <c r="V68" s="107">
        <f>U68*12</f>
        <v>830421.6000000001</v>
      </c>
      <c r="W68" s="240"/>
      <c r="X68" s="241">
        <f>X51+X67</f>
        <v>830421.6</v>
      </c>
      <c r="Y68" s="240"/>
      <c r="Z68" s="240"/>
      <c r="AA68" s="242"/>
      <c r="AB68" s="242"/>
      <c r="AC68" s="240"/>
    </row>
    <row r="69" spans="1:29" ht="13.5" hidden="1" thickBot="1">
      <c r="A69" s="120"/>
      <c r="B69" s="121"/>
      <c r="C69" s="121"/>
      <c r="D69" s="121"/>
      <c r="E69" s="120"/>
      <c r="F69" s="122"/>
      <c r="G69" s="123"/>
      <c r="H69" s="124"/>
      <c r="I69" s="120"/>
      <c r="J69" s="120"/>
      <c r="K69" s="120"/>
      <c r="L69" s="120"/>
      <c r="M69" s="120"/>
      <c r="N69" s="120"/>
      <c r="O69" s="120"/>
      <c r="P69" s="125"/>
      <c r="Q69" s="125"/>
      <c r="R69" s="125"/>
      <c r="S69" s="125"/>
      <c r="T69" s="125"/>
      <c r="U69" s="126"/>
      <c r="V69" s="127"/>
      <c r="W69" s="240"/>
      <c r="X69" s="240"/>
      <c r="Y69" s="240"/>
      <c r="Z69" s="240"/>
      <c r="AA69" s="240"/>
      <c r="AB69" s="240"/>
      <c r="AC69" s="240"/>
    </row>
    <row r="70" spans="1:29" ht="13.5" hidden="1" thickBot="1">
      <c r="A70" s="120"/>
      <c r="B70" s="121"/>
      <c r="C70" s="121"/>
      <c r="D70" s="121"/>
      <c r="E70" s="120"/>
      <c r="F70" s="122"/>
      <c r="G70" s="123"/>
      <c r="H70" s="124"/>
      <c r="I70" s="120"/>
      <c r="J70" s="120"/>
      <c r="K70" s="120"/>
      <c r="L70" s="120"/>
      <c r="M70" s="120"/>
      <c r="N70" s="120"/>
      <c r="O70" s="120"/>
      <c r="P70" s="125"/>
      <c r="Q70" s="125"/>
      <c r="R70" s="125"/>
      <c r="S70" s="125"/>
      <c r="T70" s="125"/>
      <c r="U70" s="126"/>
      <c r="V70" s="126"/>
      <c r="W70" s="240"/>
      <c r="X70" s="240"/>
      <c r="Y70" s="240"/>
      <c r="Z70" s="240"/>
      <c r="AA70" s="240"/>
      <c r="AB70" s="240"/>
      <c r="AC70" s="240"/>
    </row>
    <row r="71" spans="1:29" ht="13.5" hidden="1" thickBot="1">
      <c r="A71" s="120"/>
      <c r="B71" s="121"/>
      <c r="C71" s="121"/>
      <c r="D71" s="121"/>
      <c r="E71" s="120"/>
      <c r="F71" s="122"/>
      <c r="G71" s="123"/>
      <c r="H71" s="124"/>
      <c r="I71" s="120"/>
      <c r="J71" s="120"/>
      <c r="K71" s="120"/>
      <c r="L71" s="120"/>
      <c r="M71" s="120"/>
      <c r="N71" s="120"/>
      <c r="O71" s="120"/>
      <c r="P71" s="125"/>
      <c r="Q71" s="125"/>
      <c r="R71" s="125"/>
      <c r="S71" s="125"/>
      <c r="T71" s="125"/>
      <c r="U71" s="126"/>
      <c r="V71" s="126"/>
      <c r="W71" s="240"/>
      <c r="X71" s="240"/>
      <c r="Y71" s="240"/>
      <c r="Z71" s="240"/>
      <c r="AA71" s="240"/>
      <c r="AB71" s="240"/>
      <c r="AC71" s="240"/>
    </row>
    <row r="72" spans="1:29" ht="13.5" hidden="1" thickBot="1">
      <c r="A72" s="128">
        <v>1</v>
      </c>
      <c r="B72" s="353">
        <v>2</v>
      </c>
      <c r="C72" s="353"/>
      <c r="D72" s="353"/>
      <c r="E72" s="128">
        <v>3</v>
      </c>
      <c r="F72" s="128">
        <v>4</v>
      </c>
      <c r="G72" s="128">
        <v>5</v>
      </c>
      <c r="H72" s="128">
        <v>6</v>
      </c>
      <c r="I72" s="77">
        <v>7</v>
      </c>
      <c r="J72" s="77">
        <v>7</v>
      </c>
      <c r="K72" s="128">
        <v>8</v>
      </c>
      <c r="L72" s="128">
        <v>9</v>
      </c>
      <c r="M72" s="128"/>
      <c r="N72" s="128">
        <v>10</v>
      </c>
      <c r="O72" s="128">
        <v>11</v>
      </c>
      <c r="P72" s="128">
        <v>12</v>
      </c>
      <c r="Q72" s="128">
        <v>13</v>
      </c>
      <c r="R72" s="128"/>
      <c r="S72" s="128">
        <v>14</v>
      </c>
      <c r="T72" s="128"/>
      <c r="U72" s="128">
        <v>15</v>
      </c>
      <c r="V72" s="128">
        <v>16</v>
      </c>
      <c r="W72" s="240"/>
      <c r="X72" s="240"/>
      <c r="Y72" s="240"/>
      <c r="Z72" s="240"/>
      <c r="AA72" s="240"/>
      <c r="AB72" s="240"/>
      <c r="AC72" s="240"/>
    </row>
    <row r="73" spans="1:29" ht="15.75" customHeight="1" thickBot="1">
      <c r="A73" s="350" t="s">
        <v>68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2"/>
      <c r="W73" s="240"/>
      <c r="X73" s="240"/>
      <c r="Y73" s="240"/>
      <c r="Z73" s="240"/>
      <c r="AA73" s="240"/>
      <c r="AB73" s="240"/>
      <c r="AC73" s="240"/>
    </row>
    <row r="74" spans="1:27" ht="13.5" thickBot="1">
      <c r="A74" s="70">
        <v>1</v>
      </c>
      <c r="B74" s="378" t="s">
        <v>69</v>
      </c>
      <c r="C74" s="378"/>
      <c r="D74" s="379"/>
      <c r="E74" s="129">
        <v>5</v>
      </c>
      <c r="F74" s="129">
        <v>2</v>
      </c>
      <c r="G74" s="55">
        <v>2396</v>
      </c>
      <c r="H74" s="51" t="s">
        <v>25</v>
      </c>
      <c r="I74" s="51" t="s">
        <v>25</v>
      </c>
      <c r="J74" s="55">
        <v>2396</v>
      </c>
      <c r="K74" s="51" t="s">
        <v>25</v>
      </c>
      <c r="L74" s="51" t="s">
        <v>25</v>
      </c>
      <c r="M74" s="55" t="s">
        <v>25</v>
      </c>
      <c r="N74" s="51" t="s">
        <v>25</v>
      </c>
      <c r="O74" s="51" t="s">
        <v>25</v>
      </c>
      <c r="P74" s="55" t="s">
        <v>25</v>
      </c>
      <c r="Q74" s="55" t="s">
        <v>25</v>
      </c>
      <c r="R74" s="55" t="s">
        <v>25</v>
      </c>
      <c r="S74" s="55" t="s">
        <v>25</v>
      </c>
      <c r="T74" s="55">
        <v>2654</v>
      </c>
      <c r="U74" s="100">
        <f>G74*F74+T74</f>
        <v>7446</v>
      </c>
      <c r="V74" s="101">
        <f>U74*12</f>
        <v>89352</v>
      </c>
      <c r="Y74" s="33">
        <f>3723*F74</f>
        <v>7446</v>
      </c>
      <c r="Z74" s="33">
        <f>Y74-U74</f>
        <v>0</v>
      </c>
      <c r="AA74" s="33"/>
    </row>
    <row r="75" spans="1:27" ht="14.25" customHeight="1" thickBot="1">
      <c r="A75" s="70">
        <v>2</v>
      </c>
      <c r="B75" s="267" t="s">
        <v>70</v>
      </c>
      <c r="C75" s="268"/>
      <c r="D75" s="264"/>
      <c r="E75" s="129">
        <v>5</v>
      </c>
      <c r="F75" s="129">
        <v>1</v>
      </c>
      <c r="G75" s="55">
        <v>2396</v>
      </c>
      <c r="H75" s="55" t="s">
        <v>25</v>
      </c>
      <c r="I75" s="51"/>
      <c r="J75" s="55">
        <v>2396</v>
      </c>
      <c r="K75" s="55" t="s">
        <v>25</v>
      </c>
      <c r="L75" s="55" t="s">
        <v>25</v>
      </c>
      <c r="M75" s="55" t="s">
        <v>25</v>
      </c>
      <c r="N75" s="55" t="s">
        <v>25</v>
      </c>
      <c r="O75" s="51"/>
      <c r="P75" s="55" t="s">
        <v>25</v>
      </c>
      <c r="Q75" s="55" t="s">
        <v>25</v>
      </c>
      <c r="R75" s="55" t="s">
        <v>25</v>
      </c>
      <c r="S75" s="55" t="s">
        <v>25</v>
      </c>
      <c r="T75" s="55">
        <v>1327</v>
      </c>
      <c r="U75" s="100">
        <f>G75*F75+T75</f>
        <v>3723</v>
      </c>
      <c r="V75" s="101">
        <f aca="true" t="shared" si="7" ref="V75:V83">U75*12</f>
        <v>44676</v>
      </c>
      <c r="Y75" s="33">
        <f aca="true" t="shared" si="8" ref="Y75:Y88">3723*F75</f>
        <v>3723</v>
      </c>
      <c r="Z75" s="33">
        <f aca="true" t="shared" si="9" ref="Z75:Z88">Y75-U75</f>
        <v>0</v>
      </c>
      <c r="AA75" s="33"/>
    </row>
    <row r="76" spans="1:27" ht="15" customHeight="1" thickBot="1">
      <c r="A76" s="70">
        <v>3</v>
      </c>
      <c r="B76" s="267" t="s">
        <v>71</v>
      </c>
      <c r="C76" s="268"/>
      <c r="D76" s="264"/>
      <c r="E76" s="129">
        <v>5</v>
      </c>
      <c r="F76" s="129">
        <v>1</v>
      </c>
      <c r="G76" s="55">
        <v>2396</v>
      </c>
      <c r="H76" s="55" t="s">
        <v>25</v>
      </c>
      <c r="I76" s="51"/>
      <c r="J76" s="55">
        <v>2396</v>
      </c>
      <c r="K76" s="55" t="s">
        <v>25</v>
      </c>
      <c r="L76" s="55" t="s">
        <v>25</v>
      </c>
      <c r="M76" s="55" t="s">
        <v>25</v>
      </c>
      <c r="N76" s="55" t="s">
        <v>25</v>
      </c>
      <c r="O76" s="51"/>
      <c r="P76" s="55" t="s">
        <v>25</v>
      </c>
      <c r="Q76" s="55" t="s">
        <v>25</v>
      </c>
      <c r="R76" s="55" t="s">
        <v>25</v>
      </c>
      <c r="S76" s="55" t="s">
        <v>25</v>
      </c>
      <c r="T76" s="55">
        <v>1327</v>
      </c>
      <c r="U76" s="100">
        <f>G76*F76+T76</f>
        <v>3723</v>
      </c>
      <c r="V76" s="101">
        <f t="shared" si="7"/>
        <v>44676</v>
      </c>
      <c r="Y76" s="33">
        <f t="shared" si="8"/>
        <v>3723</v>
      </c>
      <c r="Z76" s="33">
        <f t="shared" si="9"/>
        <v>0</v>
      </c>
      <c r="AA76" s="33"/>
    </row>
    <row r="77" spans="1:27" ht="14.25" customHeight="1" thickBot="1">
      <c r="A77" s="47">
        <v>4</v>
      </c>
      <c r="B77" s="304" t="s">
        <v>72</v>
      </c>
      <c r="C77" s="305"/>
      <c r="D77" s="306"/>
      <c r="E77" s="48">
        <v>5</v>
      </c>
      <c r="F77" s="48">
        <v>1</v>
      </c>
      <c r="G77" s="49">
        <v>2396</v>
      </c>
      <c r="H77" s="50" t="s">
        <v>25</v>
      </c>
      <c r="I77" s="50" t="s">
        <v>25</v>
      </c>
      <c r="J77" s="49">
        <v>2396</v>
      </c>
      <c r="K77" s="50" t="s">
        <v>25</v>
      </c>
      <c r="L77" s="50" t="s">
        <v>25</v>
      </c>
      <c r="M77" s="49" t="s">
        <v>25</v>
      </c>
      <c r="N77" s="49" t="s">
        <v>25</v>
      </c>
      <c r="O77" s="50" t="s">
        <v>25</v>
      </c>
      <c r="P77" s="50" t="s">
        <v>25</v>
      </c>
      <c r="Q77" s="50" t="s">
        <v>25</v>
      </c>
      <c r="R77" s="49" t="s">
        <v>25</v>
      </c>
      <c r="S77" s="50" t="s">
        <v>25</v>
      </c>
      <c r="T77" s="51">
        <v>1327</v>
      </c>
      <c r="U77" s="100">
        <f>G77*F77+T77</f>
        <v>3723</v>
      </c>
      <c r="V77" s="101">
        <f t="shared" si="7"/>
        <v>44676</v>
      </c>
      <c r="Y77" s="33">
        <f t="shared" si="8"/>
        <v>3723</v>
      </c>
      <c r="Z77" s="33">
        <f t="shared" si="9"/>
        <v>0</v>
      </c>
      <c r="AA77" s="33"/>
    </row>
    <row r="78" spans="1:27" ht="14.25" customHeight="1" thickBot="1">
      <c r="A78" s="47">
        <v>5</v>
      </c>
      <c r="B78" s="304" t="s">
        <v>138</v>
      </c>
      <c r="C78" s="305"/>
      <c r="D78" s="306"/>
      <c r="E78" s="48">
        <v>2</v>
      </c>
      <c r="F78" s="48">
        <v>6</v>
      </c>
      <c r="G78" s="49">
        <v>1921</v>
      </c>
      <c r="H78" s="50" t="s">
        <v>25</v>
      </c>
      <c r="I78" s="50" t="s">
        <v>25</v>
      </c>
      <c r="J78" s="49">
        <v>1921</v>
      </c>
      <c r="K78" s="50" t="s">
        <v>25</v>
      </c>
      <c r="L78" s="50" t="s">
        <v>25</v>
      </c>
      <c r="M78" s="49" t="s">
        <v>25</v>
      </c>
      <c r="N78" s="50" t="s">
        <v>25</v>
      </c>
      <c r="O78" s="50" t="s">
        <v>25</v>
      </c>
      <c r="P78" s="50" t="s">
        <v>25</v>
      </c>
      <c r="Q78" s="50" t="s">
        <v>25</v>
      </c>
      <c r="R78" s="49" t="s">
        <v>25</v>
      </c>
      <c r="S78" s="50">
        <v>1152.6</v>
      </c>
      <c r="T78" s="51">
        <v>10812</v>
      </c>
      <c r="U78" s="100">
        <f>G78*F78+S78+T78</f>
        <v>23490.6</v>
      </c>
      <c r="V78" s="101">
        <f t="shared" si="7"/>
        <v>281887.19999999995</v>
      </c>
      <c r="Y78" s="33">
        <f t="shared" si="8"/>
        <v>22338</v>
      </c>
      <c r="Z78" s="33">
        <f t="shared" si="9"/>
        <v>-1152.5999999999985</v>
      </c>
      <c r="AA78" s="33"/>
    </row>
    <row r="79" spans="1:27" ht="13.5" customHeight="1" thickBot="1">
      <c r="A79" s="47">
        <v>6</v>
      </c>
      <c r="B79" s="304" t="s">
        <v>74</v>
      </c>
      <c r="C79" s="305"/>
      <c r="D79" s="306"/>
      <c r="E79" s="48">
        <v>3</v>
      </c>
      <c r="F79" s="48">
        <v>1</v>
      </c>
      <c r="G79" s="49">
        <v>2079</v>
      </c>
      <c r="H79" s="49" t="s">
        <v>25</v>
      </c>
      <c r="I79" s="50" t="s">
        <v>25</v>
      </c>
      <c r="J79" s="49">
        <v>2079</v>
      </c>
      <c r="K79" s="50" t="s">
        <v>25</v>
      </c>
      <c r="L79" s="50" t="s">
        <v>25</v>
      </c>
      <c r="M79" s="49" t="s">
        <v>25</v>
      </c>
      <c r="N79" s="50" t="s">
        <v>25</v>
      </c>
      <c r="O79" s="50" t="s">
        <v>25</v>
      </c>
      <c r="P79" s="50" t="s">
        <v>25</v>
      </c>
      <c r="Q79" s="50" t="s">
        <v>25</v>
      </c>
      <c r="R79" s="49" t="s">
        <v>25</v>
      </c>
      <c r="S79" s="50" t="s">
        <v>25</v>
      </c>
      <c r="T79" s="51">
        <v>1644</v>
      </c>
      <c r="U79" s="100">
        <f>G79*F79+T79</f>
        <v>3723</v>
      </c>
      <c r="V79" s="101">
        <f t="shared" si="7"/>
        <v>44676</v>
      </c>
      <c r="Y79" s="33">
        <f t="shared" si="8"/>
        <v>3723</v>
      </c>
      <c r="Z79" s="33">
        <f t="shared" si="9"/>
        <v>0</v>
      </c>
      <c r="AA79" s="33"/>
    </row>
    <row r="80" spans="1:27" ht="13.5" thickBot="1">
      <c r="A80" s="47">
        <v>7</v>
      </c>
      <c r="B80" s="354" t="s">
        <v>75</v>
      </c>
      <c r="C80" s="354"/>
      <c r="D80" s="267"/>
      <c r="E80" s="48">
        <v>1</v>
      </c>
      <c r="F80" s="48">
        <v>2</v>
      </c>
      <c r="G80" s="49">
        <v>1762</v>
      </c>
      <c r="H80" s="50" t="s">
        <v>25</v>
      </c>
      <c r="I80" s="50" t="s">
        <v>25</v>
      </c>
      <c r="J80" s="49">
        <v>1762</v>
      </c>
      <c r="K80" s="50" t="s">
        <v>25</v>
      </c>
      <c r="L80" s="50" t="s">
        <v>25</v>
      </c>
      <c r="M80" s="49" t="s">
        <v>25</v>
      </c>
      <c r="N80" s="50" t="s">
        <v>25</v>
      </c>
      <c r="O80" s="50" t="s">
        <v>25</v>
      </c>
      <c r="P80" s="50" t="s">
        <v>25</v>
      </c>
      <c r="Q80" s="49" t="s">
        <v>25</v>
      </c>
      <c r="R80" s="49" t="s">
        <v>25</v>
      </c>
      <c r="S80" s="50" t="s">
        <v>25</v>
      </c>
      <c r="T80" s="51">
        <v>3922</v>
      </c>
      <c r="U80" s="100">
        <f>G80*F80+T80</f>
        <v>7446</v>
      </c>
      <c r="V80" s="101">
        <f t="shared" si="7"/>
        <v>89352</v>
      </c>
      <c r="Y80" s="33">
        <f t="shared" si="8"/>
        <v>7446</v>
      </c>
      <c r="Z80" s="33">
        <f t="shared" si="9"/>
        <v>0</v>
      </c>
      <c r="AA80" s="33"/>
    </row>
    <row r="81" spans="1:27" ht="14.25" customHeight="1" thickBot="1">
      <c r="A81" s="47">
        <v>8</v>
      </c>
      <c r="B81" s="375" t="s">
        <v>76</v>
      </c>
      <c r="C81" s="376"/>
      <c r="D81" s="377"/>
      <c r="E81" s="48">
        <v>3</v>
      </c>
      <c r="F81" s="48">
        <v>4</v>
      </c>
      <c r="G81" s="49">
        <v>2079</v>
      </c>
      <c r="H81" s="50" t="s">
        <v>25</v>
      </c>
      <c r="I81" s="50" t="s">
        <v>25</v>
      </c>
      <c r="J81" s="49">
        <v>2079</v>
      </c>
      <c r="K81" s="50" t="s">
        <v>25</v>
      </c>
      <c r="L81" s="50" t="s">
        <v>25</v>
      </c>
      <c r="M81" s="49" t="s">
        <v>25</v>
      </c>
      <c r="N81" s="50" t="s">
        <v>25</v>
      </c>
      <c r="O81" s="50" t="s">
        <v>25</v>
      </c>
      <c r="P81" s="50" t="s">
        <v>25</v>
      </c>
      <c r="Q81" s="49">
        <v>2910.6</v>
      </c>
      <c r="R81" s="49" t="s">
        <v>25</v>
      </c>
      <c r="S81" s="49" t="s">
        <v>25</v>
      </c>
      <c r="T81" s="55">
        <v>6576</v>
      </c>
      <c r="U81" s="100">
        <f>G81*F81+Q81+T81</f>
        <v>17802.6</v>
      </c>
      <c r="V81" s="101">
        <f t="shared" si="7"/>
        <v>213631.19999999998</v>
      </c>
      <c r="Y81" s="33">
        <f t="shared" si="8"/>
        <v>14892</v>
      </c>
      <c r="Z81" s="33">
        <f t="shared" si="9"/>
        <v>-2910.5999999999985</v>
      </c>
      <c r="AA81" s="33"/>
    </row>
    <row r="82" spans="1:27" s="31" customFormat="1" ht="14.25" customHeight="1" thickBot="1">
      <c r="A82" s="130">
        <v>9</v>
      </c>
      <c r="B82" s="373" t="s">
        <v>77</v>
      </c>
      <c r="C82" s="373"/>
      <c r="D82" s="374"/>
      <c r="E82" s="131">
        <v>2</v>
      </c>
      <c r="F82" s="131">
        <v>4</v>
      </c>
      <c r="G82" s="132">
        <v>1921</v>
      </c>
      <c r="H82" s="133" t="s">
        <v>25</v>
      </c>
      <c r="I82" s="133" t="s">
        <v>25</v>
      </c>
      <c r="J82" s="132">
        <v>1921</v>
      </c>
      <c r="K82" s="133" t="s">
        <v>25</v>
      </c>
      <c r="L82" s="133" t="s">
        <v>25</v>
      </c>
      <c r="M82" s="132" t="s">
        <v>25</v>
      </c>
      <c r="N82" s="133" t="s">
        <v>25</v>
      </c>
      <c r="O82" s="133" t="s">
        <v>25</v>
      </c>
      <c r="P82" s="133" t="s">
        <v>25</v>
      </c>
      <c r="Q82" s="133">
        <v>2689.4</v>
      </c>
      <c r="R82" s="132" t="s">
        <v>25</v>
      </c>
      <c r="S82" s="132" t="s">
        <v>25</v>
      </c>
      <c r="T82" s="134">
        <v>7208</v>
      </c>
      <c r="U82" s="135">
        <f>G82*F82+Q82+T82</f>
        <v>17581.4</v>
      </c>
      <c r="V82" s="101">
        <f t="shared" si="7"/>
        <v>210976.80000000002</v>
      </c>
      <c r="X82"/>
      <c r="Y82" s="33">
        <f t="shared" si="8"/>
        <v>14892</v>
      </c>
      <c r="Z82" s="33">
        <f t="shared" si="9"/>
        <v>-2689.4000000000015</v>
      </c>
      <c r="AA82" s="34"/>
    </row>
    <row r="83" spans="1:27" ht="15" customHeight="1" thickBot="1">
      <c r="A83" s="47">
        <v>10</v>
      </c>
      <c r="B83" s="354" t="s">
        <v>78</v>
      </c>
      <c r="C83" s="354"/>
      <c r="D83" s="267"/>
      <c r="E83" s="48">
        <v>5</v>
      </c>
      <c r="F83" s="48">
        <v>2</v>
      </c>
      <c r="G83" s="49">
        <v>2396</v>
      </c>
      <c r="H83" s="50" t="s">
        <v>25</v>
      </c>
      <c r="I83" s="50" t="s">
        <v>25</v>
      </c>
      <c r="J83" s="49">
        <v>2396</v>
      </c>
      <c r="K83" s="50" t="s">
        <v>25</v>
      </c>
      <c r="L83" s="50" t="s">
        <v>25</v>
      </c>
      <c r="M83" s="49" t="s">
        <v>25</v>
      </c>
      <c r="N83" s="50" t="s">
        <v>25</v>
      </c>
      <c r="O83" s="50" t="s">
        <v>25</v>
      </c>
      <c r="P83" s="50" t="s">
        <v>25</v>
      </c>
      <c r="Q83" s="50" t="s">
        <v>25</v>
      </c>
      <c r="R83" s="49" t="s">
        <v>25</v>
      </c>
      <c r="S83" s="50" t="s">
        <v>25</v>
      </c>
      <c r="T83" s="51">
        <v>2654</v>
      </c>
      <c r="U83" s="100">
        <f>G83*F83+T83</f>
        <v>7446</v>
      </c>
      <c r="V83" s="101">
        <f t="shared" si="7"/>
        <v>89352</v>
      </c>
      <c r="Y83" s="33">
        <f t="shared" si="8"/>
        <v>7446</v>
      </c>
      <c r="Z83" s="33">
        <f t="shared" si="9"/>
        <v>0</v>
      </c>
      <c r="AA83" s="33"/>
    </row>
    <row r="84" spans="1:27" ht="14.25" customHeight="1" thickBot="1">
      <c r="A84" s="47">
        <v>11</v>
      </c>
      <c r="B84" s="375" t="s">
        <v>79</v>
      </c>
      <c r="C84" s="376"/>
      <c r="D84" s="377"/>
      <c r="E84" s="48">
        <v>5</v>
      </c>
      <c r="F84" s="48">
        <v>2</v>
      </c>
      <c r="G84" s="49">
        <v>2396</v>
      </c>
      <c r="H84" s="50" t="s">
        <v>25</v>
      </c>
      <c r="I84" s="50" t="s">
        <v>25</v>
      </c>
      <c r="J84" s="49">
        <v>2396</v>
      </c>
      <c r="K84" s="50" t="s">
        <v>25</v>
      </c>
      <c r="L84" s="50" t="s">
        <v>25</v>
      </c>
      <c r="M84" s="49" t="s">
        <v>25</v>
      </c>
      <c r="N84" s="50" t="s">
        <v>25</v>
      </c>
      <c r="O84" s="50" t="s">
        <v>25</v>
      </c>
      <c r="P84" s="50" t="s">
        <v>25</v>
      </c>
      <c r="Q84" s="50" t="s">
        <v>25</v>
      </c>
      <c r="R84" s="49" t="s">
        <v>25</v>
      </c>
      <c r="S84" s="50" t="s">
        <v>25</v>
      </c>
      <c r="T84" s="51">
        <v>2654</v>
      </c>
      <c r="U84" s="100">
        <f>G84*F84+T84</f>
        <v>7446</v>
      </c>
      <c r="V84" s="101">
        <f>U84*12</f>
        <v>89352</v>
      </c>
      <c r="Y84" s="33">
        <f t="shared" si="8"/>
        <v>7446</v>
      </c>
      <c r="Z84" s="33">
        <f t="shared" si="9"/>
        <v>0</v>
      </c>
      <c r="AA84" s="33"/>
    </row>
    <row r="85" spans="1:27" ht="14.25" customHeight="1" thickBot="1">
      <c r="A85" s="47">
        <v>12</v>
      </c>
      <c r="B85" s="304" t="s">
        <v>80</v>
      </c>
      <c r="C85" s="305"/>
      <c r="D85" s="306"/>
      <c r="E85" s="48">
        <v>1</v>
      </c>
      <c r="F85" s="48">
        <v>1</v>
      </c>
      <c r="G85" s="49">
        <v>1762</v>
      </c>
      <c r="H85" s="50" t="s">
        <v>25</v>
      </c>
      <c r="I85" s="50" t="s">
        <v>25</v>
      </c>
      <c r="J85" s="49">
        <v>1762</v>
      </c>
      <c r="K85" s="50" t="s">
        <v>25</v>
      </c>
      <c r="L85" s="50" t="s">
        <v>25</v>
      </c>
      <c r="M85" s="49" t="s">
        <v>25</v>
      </c>
      <c r="N85" s="50" t="s">
        <v>25</v>
      </c>
      <c r="O85" s="50" t="s">
        <v>25</v>
      </c>
      <c r="P85" s="50" t="s">
        <v>25</v>
      </c>
      <c r="Q85" s="50" t="s">
        <v>25</v>
      </c>
      <c r="R85" s="49" t="s">
        <v>25</v>
      </c>
      <c r="S85" s="50" t="s">
        <v>25</v>
      </c>
      <c r="T85" s="51">
        <v>1961</v>
      </c>
      <c r="U85" s="100">
        <f>G85*F85+T85</f>
        <v>3723</v>
      </c>
      <c r="V85" s="101">
        <f>U85*6</f>
        <v>22338</v>
      </c>
      <c r="Y85" s="33">
        <f t="shared" si="8"/>
        <v>3723</v>
      </c>
      <c r="Z85" s="33">
        <f t="shared" si="9"/>
        <v>0</v>
      </c>
      <c r="AA85" s="33"/>
    </row>
    <row r="86" spans="1:27" ht="14.25" customHeight="1" thickBot="1">
      <c r="A86" s="47">
        <v>13</v>
      </c>
      <c r="B86" s="354" t="s">
        <v>81</v>
      </c>
      <c r="C86" s="354"/>
      <c r="D86" s="267"/>
      <c r="E86" s="48">
        <v>2</v>
      </c>
      <c r="F86" s="48">
        <v>0.5</v>
      </c>
      <c r="G86" s="49">
        <v>1921</v>
      </c>
      <c r="H86" s="50" t="s">
        <v>25</v>
      </c>
      <c r="I86" s="50" t="s">
        <v>25</v>
      </c>
      <c r="J86" s="49">
        <v>1921</v>
      </c>
      <c r="K86" s="50" t="s">
        <v>25</v>
      </c>
      <c r="L86" s="50" t="s">
        <v>25</v>
      </c>
      <c r="M86" s="49" t="s">
        <v>25</v>
      </c>
      <c r="N86" s="50" t="s">
        <v>25</v>
      </c>
      <c r="O86" s="50" t="s">
        <v>25</v>
      </c>
      <c r="P86" s="50" t="s">
        <v>25</v>
      </c>
      <c r="Q86" s="50" t="s">
        <v>25</v>
      </c>
      <c r="R86" s="49" t="s">
        <v>25</v>
      </c>
      <c r="S86" s="50" t="s">
        <v>25</v>
      </c>
      <c r="T86" s="51">
        <v>901</v>
      </c>
      <c r="U86" s="100">
        <f>G86*F86+T86</f>
        <v>1861.5</v>
      </c>
      <c r="V86" s="101">
        <f>U86*12</f>
        <v>22338</v>
      </c>
      <c r="Y86" s="33">
        <f t="shared" si="8"/>
        <v>1861.5</v>
      </c>
      <c r="Z86" s="33">
        <f t="shared" si="9"/>
        <v>0</v>
      </c>
      <c r="AA86" s="33"/>
    </row>
    <row r="87" spans="1:27" ht="14.25" customHeight="1" thickBot="1">
      <c r="A87" s="47">
        <v>14</v>
      </c>
      <c r="B87" s="304" t="s">
        <v>82</v>
      </c>
      <c r="C87" s="305"/>
      <c r="D87" s="306"/>
      <c r="E87" s="48">
        <v>2</v>
      </c>
      <c r="F87" s="48">
        <v>1</v>
      </c>
      <c r="G87" s="49">
        <v>1921</v>
      </c>
      <c r="H87" s="49" t="s">
        <v>25</v>
      </c>
      <c r="I87" s="50"/>
      <c r="J87" s="49">
        <v>1921</v>
      </c>
      <c r="K87" s="49" t="s">
        <v>25</v>
      </c>
      <c r="L87" s="49" t="s">
        <v>25</v>
      </c>
      <c r="M87" s="49" t="s">
        <v>25</v>
      </c>
      <c r="N87" s="49" t="s">
        <v>25</v>
      </c>
      <c r="O87" s="49" t="s">
        <v>25</v>
      </c>
      <c r="P87" s="49" t="s">
        <v>25</v>
      </c>
      <c r="Q87" s="49" t="s">
        <v>25</v>
      </c>
      <c r="R87" s="49" t="s">
        <v>25</v>
      </c>
      <c r="S87" s="49" t="s">
        <v>25</v>
      </c>
      <c r="T87" s="55">
        <v>1802</v>
      </c>
      <c r="U87" s="100">
        <f>G87*F87+T87</f>
        <v>3723</v>
      </c>
      <c r="V87" s="101">
        <f>U87*12</f>
        <v>44676</v>
      </c>
      <c r="Y87" s="33">
        <f t="shared" si="8"/>
        <v>3723</v>
      </c>
      <c r="Z87" s="33">
        <f t="shared" si="9"/>
        <v>0</v>
      </c>
      <c r="AA87" s="33"/>
    </row>
    <row r="88" spans="1:27" ht="15.75" customHeight="1" thickBot="1">
      <c r="A88" s="47">
        <v>15</v>
      </c>
      <c r="B88" s="354" t="s">
        <v>83</v>
      </c>
      <c r="C88" s="354"/>
      <c r="D88" s="267"/>
      <c r="E88" s="48">
        <v>2</v>
      </c>
      <c r="F88" s="48">
        <v>1</v>
      </c>
      <c r="G88" s="49">
        <v>1921</v>
      </c>
      <c r="H88" s="49" t="s">
        <v>25</v>
      </c>
      <c r="I88" s="50" t="s">
        <v>25</v>
      </c>
      <c r="J88" s="49">
        <v>1921</v>
      </c>
      <c r="K88" s="50" t="s">
        <v>25</v>
      </c>
      <c r="L88" s="50" t="s">
        <v>25</v>
      </c>
      <c r="M88" s="49" t="s">
        <v>25</v>
      </c>
      <c r="N88" s="50" t="s">
        <v>25</v>
      </c>
      <c r="O88" s="50" t="s">
        <v>25</v>
      </c>
      <c r="P88" s="50" t="s">
        <v>25</v>
      </c>
      <c r="Q88" s="50" t="s">
        <v>25</v>
      </c>
      <c r="R88" s="49" t="s">
        <v>25</v>
      </c>
      <c r="S88" s="49" t="s">
        <v>25</v>
      </c>
      <c r="T88" s="55">
        <v>1802</v>
      </c>
      <c r="U88" s="100">
        <f>G88*F88+T88</f>
        <v>3723</v>
      </c>
      <c r="V88" s="101">
        <f>U88*12</f>
        <v>44676</v>
      </c>
      <c r="Y88" s="33">
        <f t="shared" si="8"/>
        <v>3723</v>
      </c>
      <c r="Z88" s="33">
        <f t="shared" si="9"/>
        <v>0</v>
      </c>
      <c r="AA88" s="33"/>
    </row>
    <row r="89" spans="1:28" ht="13.5" thickBot="1">
      <c r="A89" s="302" t="s">
        <v>84</v>
      </c>
      <c r="B89" s="303"/>
      <c r="C89" s="303"/>
      <c r="D89" s="303"/>
      <c r="E89" s="118"/>
      <c r="F89" s="118">
        <f>F74+F75+F76+F77+F78+F79+F80+F81+F82+F83+F84+F85+F86+F87+F88</f>
        <v>29.5</v>
      </c>
      <c r="G89" s="69" t="s">
        <v>37</v>
      </c>
      <c r="H89" s="69" t="s">
        <v>37</v>
      </c>
      <c r="I89" s="69" t="s">
        <v>37</v>
      </c>
      <c r="J89" s="69">
        <f>(F74*G74)+(F75*G75)+(F76*G76)+(F77*G77)+(F78*G78)+(F79*G79)+(F80*G80)+(F81*G81)+(F82*G82)+(F83*G83)+(F84*G84)+(F85*G85)+(F86*G86)+(F87*G87)+(F88*G88)</f>
        <v>61257.5</v>
      </c>
      <c r="K89" s="69" t="s">
        <v>37</v>
      </c>
      <c r="L89" s="69" t="s">
        <v>37</v>
      </c>
      <c r="M89" s="69" t="s">
        <v>25</v>
      </c>
      <c r="N89" s="69" t="s">
        <v>37</v>
      </c>
      <c r="O89" s="69" t="s">
        <v>37</v>
      </c>
      <c r="P89" s="69" t="s">
        <v>37</v>
      </c>
      <c r="Q89" s="93">
        <f>Q81+Q82</f>
        <v>5600</v>
      </c>
      <c r="R89" s="93" t="s">
        <v>25</v>
      </c>
      <c r="S89" s="93">
        <f>S78</f>
        <v>1152.6</v>
      </c>
      <c r="T89" s="93">
        <f>T74+T75+T76+T77+T78+T79+T80+T81+T82+T83+T84+T85+T86+T87+T88</f>
        <v>48571</v>
      </c>
      <c r="U89" s="93">
        <f>U74+U75+U76+U77+U78+U79+U80+U81+U82+U83+U84+U85+U86+U87+U88</f>
        <v>116581.1</v>
      </c>
      <c r="V89" s="107">
        <f>U89*12-3723*6</f>
        <v>1376635.2000000002</v>
      </c>
      <c r="W89" s="242">
        <f>V74+V75+V76+V77+V78+V79+V80+V81+V82+V83+V84+V85+V86+V87+V88</f>
        <v>1376635.2</v>
      </c>
      <c r="X89" s="242">
        <f>V74+V75+V76+V77+V78+V79+V80+V81+V82+V83+V84+V85+V86+V87+V88</f>
        <v>1376635.2</v>
      </c>
      <c r="Y89" s="240"/>
      <c r="Z89" s="240"/>
      <c r="AA89" s="242"/>
      <c r="AB89" s="240"/>
    </row>
    <row r="90" spans="1:28" ht="13.5" thickBot="1">
      <c r="A90" s="370" t="s">
        <v>85</v>
      </c>
      <c r="B90" s="371"/>
      <c r="C90" s="371"/>
      <c r="D90" s="372"/>
      <c r="E90" s="136"/>
      <c r="F90" s="137">
        <f>F43+F68+F89</f>
        <v>104.5</v>
      </c>
      <c r="G90" s="138" t="s">
        <v>37</v>
      </c>
      <c r="H90" s="138" t="s">
        <v>37</v>
      </c>
      <c r="I90" s="138" t="s">
        <v>37</v>
      </c>
      <c r="J90" s="138">
        <f>J43+J68+J89</f>
        <v>349392.18</v>
      </c>
      <c r="K90" s="138">
        <f>K43+K68</f>
        <v>48340.88</v>
      </c>
      <c r="L90" s="138">
        <f>L26</f>
        <v>2114.4</v>
      </c>
      <c r="M90" s="138">
        <f>M43+M68</f>
        <v>0</v>
      </c>
      <c r="N90" s="138">
        <f>N43+N68</f>
        <v>50973.03</v>
      </c>
      <c r="O90" s="138">
        <f>O43</f>
        <v>23100.44</v>
      </c>
      <c r="P90" s="138">
        <f>P43</f>
        <v>1030.8000000000002</v>
      </c>
      <c r="Q90" s="138">
        <f>Q89</f>
        <v>5600</v>
      </c>
      <c r="R90" s="138">
        <f>R43</f>
        <v>792.9</v>
      </c>
      <c r="S90" s="138">
        <f>S89</f>
        <v>1152.6</v>
      </c>
      <c r="T90" s="138">
        <f>T89+T68</f>
        <v>63729.5</v>
      </c>
      <c r="U90" s="139">
        <f>U43+U68+U89</f>
        <v>546226.73</v>
      </c>
      <c r="V90" s="107">
        <f>(U90-U85)*12+V85</f>
        <v>6532382.76</v>
      </c>
      <c r="W90" s="242">
        <f>V43+V68+V89</f>
        <v>6532382.760000001</v>
      </c>
      <c r="X90" s="242">
        <f>U90-U41</f>
        <v>464538.29</v>
      </c>
      <c r="Y90" s="242"/>
      <c r="Z90" s="240"/>
      <c r="AA90" s="240"/>
      <c r="AB90" s="240"/>
    </row>
    <row r="91" spans="1:28" ht="13.5" thickBot="1">
      <c r="A91" s="158"/>
      <c r="B91" s="367" t="s">
        <v>111</v>
      </c>
      <c r="C91" s="368"/>
      <c r="D91" s="369"/>
      <c r="E91" s="152"/>
      <c r="F91" s="153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5"/>
      <c r="V91" s="151"/>
      <c r="W91" s="240"/>
      <c r="X91" s="240"/>
      <c r="Y91" s="240"/>
      <c r="Z91" s="240"/>
      <c r="AA91" s="240"/>
      <c r="AB91" s="240"/>
    </row>
    <row r="92" spans="1:28" ht="13.5" thickBot="1">
      <c r="A92" s="207">
        <v>1</v>
      </c>
      <c r="B92" s="310" t="s">
        <v>116</v>
      </c>
      <c r="C92" s="311"/>
      <c r="D92" s="312"/>
      <c r="E92" s="20" t="s">
        <v>25</v>
      </c>
      <c r="F92" s="20" t="s">
        <v>25</v>
      </c>
      <c r="G92" s="20" t="s">
        <v>25</v>
      </c>
      <c r="H92" s="20" t="s">
        <v>25</v>
      </c>
      <c r="I92" s="20" t="s">
        <v>25</v>
      </c>
      <c r="J92" s="20" t="s">
        <v>25</v>
      </c>
      <c r="K92" s="20" t="s">
        <v>25</v>
      </c>
      <c r="L92" s="20" t="s">
        <v>25</v>
      </c>
      <c r="M92" s="21" t="s">
        <v>25</v>
      </c>
      <c r="N92" s="20" t="s">
        <v>25</v>
      </c>
      <c r="O92" s="20" t="s">
        <v>25</v>
      </c>
      <c r="P92" s="20" t="s">
        <v>25</v>
      </c>
      <c r="Q92" s="20" t="s">
        <v>25</v>
      </c>
      <c r="R92" s="21" t="s">
        <v>25</v>
      </c>
      <c r="S92" s="20" t="s">
        <v>25</v>
      </c>
      <c r="T92" s="21" t="s">
        <v>25</v>
      </c>
      <c r="U92" s="20" t="s">
        <v>25</v>
      </c>
      <c r="V92" s="230">
        <v>544759.8</v>
      </c>
      <c r="W92" s="240"/>
      <c r="X92" s="242"/>
      <c r="Y92" s="242"/>
      <c r="Z92" s="240"/>
      <c r="AA92" s="240"/>
      <c r="AB92" s="240"/>
    </row>
    <row r="93" spans="1:28" ht="13.5" customHeight="1" thickBot="1">
      <c r="A93" s="207">
        <v>2</v>
      </c>
      <c r="B93" s="310" t="s">
        <v>117</v>
      </c>
      <c r="C93" s="311"/>
      <c r="D93" s="312"/>
      <c r="E93" s="20" t="s">
        <v>25</v>
      </c>
      <c r="F93" s="20" t="s">
        <v>25</v>
      </c>
      <c r="G93" s="20" t="s">
        <v>25</v>
      </c>
      <c r="H93" s="20" t="s">
        <v>25</v>
      </c>
      <c r="I93" s="20" t="s">
        <v>25</v>
      </c>
      <c r="J93" s="20" t="s">
        <v>25</v>
      </c>
      <c r="K93" s="20" t="s">
        <v>25</v>
      </c>
      <c r="L93" s="20" t="s">
        <v>25</v>
      </c>
      <c r="M93" s="21" t="s">
        <v>25</v>
      </c>
      <c r="N93" s="20" t="s">
        <v>25</v>
      </c>
      <c r="O93" s="20" t="s">
        <v>25</v>
      </c>
      <c r="P93" s="20" t="s">
        <v>25</v>
      </c>
      <c r="Q93" s="20" t="s">
        <v>25</v>
      </c>
      <c r="R93" s="21" t="s">
        <v>25</v>
      </c>
      <c r="S93" s="20" t="s">
        <v>25</v>
      </c>
      <c r="T93" s="21" t="s">
        <v>25</v>
      </c>
      <c r="U93" s="20" t="s">
        <v>25</v>
      </c>
      <c r="V93" s="230">
        <v>255074.52</v>
      </c>
      <c r="W93" s="240"/>
      <c r="X93" s="241"/>
      <c r="Y93" s="240"/>
      <c r="Z93" s="240"/>
      <c r="AA93" s="240"/>
      <c r="AB93" s="242"/>
    </row>
    <row r="94" spans="1:28" ht="13.5" thickBot="1">
      <c r="A94" s="207">
        <v>3</v>
      </c>
      <c r="B94" s="310" t="s">
        <v>118</v>
      </c>
      <c r="C94" s="311"/>
      <c r="D94" s="312"/>
      <c r="E94" s="20" t="s">
        <v>25</v>
      </c>
      <c r="F94" s="20" t="s">
        <v>25</v>
      </c>
      <c r="G94" s="20" t="s">
        <v>25</v>
      </c>
      <c r="H94" s="20" t="s">
        <v>25</v>
      </c>
      <c r="I94" s="20" t="s">
        <v>25</v>
      </c>
      <c r="J94" s="20" t="s">
        <v>25</v>
      </c>
      <c r="K94" s="20" t="s">
        <v>25</v>
      </c>
      <c r="L94" s="20" t="s">
        <v>25</v>
      </c>
      <c r="M94" s="21" t="s">
        <v>25</v>
      </c>
      <c r="N94" s="20" t="s">
        <v>25</v>
      </c>
      <c r="O94" s="20" t="s">
        <v>25</v>
      </c>
      <c r="P94" s="20" t="s">
        <v>25</v>
      </c>
      <c r="Q94" s="20" t="s">
        <v>25</v>
      </c>
      <c r="R94" s="21" t="s">
        <v>25</v>
      </c>
      <c r="S94" s="20" t="s">
        <v>25</v>
      </c>
      <c r="T94" s="21" t="s">
        <v>25</v>
      </c>
      <c r="U94" s="20" t="s">
        <v>25</v>
      </c>
      <c r="V94" s="230">
        <v>180426.96</v>
      </c>
      <c r="W94" s="240"/>
      <c r="X94" s="242"/>
      <c r="Y94" s="240"/>
      <c r="Z94" s="240"/>
      <c r="AA94" s="240"/>
      <c r="AB94" s="240"/>
    </row>
    <row r="95" spans="1:22" ht="13.5" thickBot="1">
      <c r="A95" s="207">
        <v>4</v>
      </c>
      <c r="B95" s="310" t="s">
        <v>86</v>
      </c>
      <c r="C95" s="311"/>
      <c r="D95" s="312"/>
      <c r="E95" s="20" t="s">
        <v>25</v>
      </c>
      <c r="F95" s="20" t="s">
        <v>25</v>
      </c>
      <c r="G95" s="20" t="s">
        <v>25</v>
      </c>
      <c r="H95" s="20" t="s">
        <v>25</v>
      </c>
      <c r="I95" s="20" t="s">
        <v>25</v>
      </c>
      <c r="J95" s="20" t="s">
        <v>25</v>
      </c>
      <c r="K95" s="20" t="s">
        <v>25</v>
      </c>
      <c r="L95" s="20" t="s">
        <v>25</v>
      </c>
      <c r="M95" s="21" t="s">
        <v>25</v>
      </c>
      <c r="N95" s="20" t="s">
        <v>25</v>
      </c>
      <c r="O95" s="20" t="s">
        <v>25</v>
      </c>
      <c r="P95" s="20" t="s">
        <v>25</v>
      </c>
      <c r="Q95" s="20" t="s">
        <v>25</v>
      </c>
      <c r="R95" s="21" t="s">
        <v>25</v>
      </c>
      <c r="S95" s="20" t="s">
        <v>25</v>
      </c>
      <c r="T95" s="21" t="s">
        <v>25</v>
      </c>
      <c r="U95" s="20" t="s">
        <v>25</v>
      </c>
      <c r="V95" s="230">
        <v>29726</v>
      </c>
    </row>
    <row r="96" spans="1:24" ht="13.5" thickBot="1">
      <c r="A96" s="207">
        <v>5</v>
      </c>
      <c r="B96" s="310" t="s">
        <v>132</v>
      </c>
      <c r="C96" s="311"/>
      <c r="D96" s="312"/>
      <c r="E96" s="20" t="s">
        <v>25</v>
      </c>
      <c r="F96" s="20" t="s">
        <v>25</v>
      </c>
      <c r="G96" s="20" t="s">
        <v>25</v>
      </c>
      <c r="H96" s="20" t="s">
        <v>25</v>
      </c>
      <c r="I96" s="20" t="s">
        <v>25</v>
      </c>
      <c r="J96" s="20" t="s">
        <v>25</v>
      </c>
      <c r="K96" s="20" t="s">
        <v>25</v>
      </c>
      <c r="L96" s="20" t="s">
        <v>25</v>
      </c>
      <c r="M96" s="21" t="s">
        <v>25</v>
      </c>
      <c r="N96" s="20" t="s">
        <v>25</v>
      </c>
      <c r="O96" s="20" t="s">
        <v>25</v>
      </c>
      <c r="P96" s="20" t="s">
        <v>25</v>
      </c>
      <c r="Q96" s="20" t="s">
        <v>25</v>
      </c>
      <c r="R96" s="21" t="s">
        <v>25</v>
      </c>
      <c r="S96" s="20" t="s">
        <v>25</v>
      </c>
      <c r="T96" s="21" t="s">
        <v>25</v>
      </c>
      <c r="U96" s="20" t="s">
        <v>25</v>
      </c>
      <c r="V96" s="230">
        <v>29726</v>
      </c>
      <c r="X96" s="33">
        <f>V92+V93+V94+V100+V101+V102+V103</f>
        <v>6532382.76</v>
      </c>
    </row>
    <row r="97" spans="1:24" ht="22.5" customHeight="1" thickBot="1">
      <c r="A97" s="207">
        <v>6</v>
      </c>
      <c r="B97" s="310" t="s">
        <v>133</v>
      </c>
      <c r="C97" s="311"/>
      <c r="D97" s="312"/>
      <c r="E97" s="20" t="s">
        <v>25</v>
      </c>
      <c r="F97" s="20" t="s">
        <v>25</v>
      </c>
      <c r="G97" s="20" t="s">
        <v>25</v>
      </c>
      <c r="H97" s="20" t="s">
        <v>25</v>
      </c>
      <c r="I97" s="20" t="s">
        <v>25</v>
      </c>
      <c r="J97" s="20" t="s">
        <v>25</v>
      </c>
      <c r="K97" s="20" t="s">
        <v>25</v>
      </c>
      <c r="L97" s="20" t="s">
        <v>25</v>
      </c>
      <c r="M97" s="21" t="s">
        <v>25</v>
      </c>
      <c r="N97" s="20" t="s">
        <v>25</v>
      </c>
      <c r="O97" s="20" t="s">
        <v>25</v>
      </c>
      <c r="P97" s="20" t="s">
        <v>25</v>
      </c>
      <c r="Q97" s="20" t="s">
        <v>25</v>
      </c>
      <c r="R97" s="21" t="s">
        <v>25</v>
      </c>
      <c r="S97" s="20" t="s">
        <v>25</v>
      </c>
      <c r="T97" s="21" t="s">
        <v>25</v>
      </c>
      <c r="U97" s="20" t="s">
        <v>25</v>
      </c>
      <c r="V97" s="230">
        <v>31316.72</v>
      </c>
      <c r="X97" s="33"/>
    </row>
    <row r="98" spans="1:25" ht="15.75" customHeight="1" thickBot="1">
      <c r="A98" s="247"/>
      <c r="B98" s="307" t="s">
        <v>112</v>
      </c>
      <c r="C98" s="308"/>
      <c r="D98" s="309"/>
      <c r="E98" s="20" t="s">
        <v>25</v>
      </c>
      <c r="F98" s="20" t="s">
        <v>25</v>
      </c>
      <c r="G98" s="20" t="s">
        <v>25</v>
      </c>
      <c r="H98" s="20" t="s">
        <v>25</v>
      </c>
      <c r="I98" s="20" t="s">
        <v>25</v>
      </c>
      <c r="J98" s="20" t="s">
        <v>25</v>
      </c>
      <c r="K98" s="20" t="s">
        <v>25</v>
      </c>
      <c r="L98" s="20" t="s">
        <v>25</v>
      </c>
      <c r="M98" s="21" t="s">
        <v>25</v>
      </c>
      <c r="N98" s="20" t="s">
        <v>25</v>
      </c>
      <c r="O98" s="20" t="s">
        <v>25</v>
      </c>
      <c r="P98" s="20" t="s">
        <v>25</v>
      </c>
      <c r="Q98" s="20" t="s">
        <v>25</v>
      </c>
      <c r="R98" s="21" t="s">
        <v>25</v>
      </c>
      <c r="S98" s="20" t="s">
        <v>25</v>
      </c>
      <c r="T98" s="21" t="s">
        <v>25</v>
      </c>
      <c r="U98" s="20" t="s">
        <v>25</v>
      </c>
      <c r="V98" s="151">
        <f>V92+V93+V94+V95+V97+V96</f>
        <v>1071030</v>
      </c>
      <c r="X98" s="33">
        <f>V92+V93+V94+V100+V101+V103+V102</f>
        <v>6532382.76</v>
      </c>
      <c r="Y98" s="33">
        <f>V90-X98</f>
        <v>0</v>
      </c>
    </row>
    <row r="99" spans="1:22" ht="14.25" customHeight="1" thickBot="1">
      <c r="A99" s="159"/>
      <c r="B99" s="307" t="s">
        <v>113</v>
      </c>
      <c r="C99" s="308"/>
      <c r="D99" s="309"/>
      <c r="E99" s="20"/>
      <c r="F99" s="20"/>
      <c r="G99" s="20"/>
      <c r="H99" s="20"/>
      <c r="I99" s="20"/>
      <c r="J99" s="20"/>
      <c r="K99" s="20"/>
      <c r="L99" s="20"/>
      <c r="M99" s="21"/>
      <c r="N99" s="20"/>
      <c r="O99" s="20"/>
      <c r="P99" s="20"/>
      <c r="Q99" s="20"/>
      <c r="R99" s="21"/>
      <c r="S99" s="20"/>
      <c r="T99" s="21"/>
      <c r="U99" s="20"/>
      <c r="V99" s="151"/>
    </row>
    <row r="100" spans="1:25" ht="13.5" customHeight="1" thickBot="1">
      <c r="A100" s="195">
        <v>1</v>
      </c>
      <c r="B100" s="310" t="s">
        <v>116</v>
      </c>
      <c r="C100" s="311"/>
      <c r="D100" s="312"/>
      <c r="E100" s="20" t="s">
        <v>25</v>
      </c>
      <c r="F100" s="20" t="s">
        <v>25</v>
      </c>
      <c r="G100" s="20" t="s">
        <v>25</v>
      </c>
      <c r="H100" s="20" t="s">
        <v>25</v>
      </c>
      <c r="I100" s="20" t="s">
        <v>25</v>
      </c>
      <c r="J100" s="20" t="s">
        <v>25</v>
      </c>
      <c r="K100" s="20" t="s">
        <v>25</v>
      </c>
      <c r="L100" s="20" t="s">
        <v>25</v>
      </c>
      <c r="M100" s="21" t="s">
        <v>25</v>
      </c>
      <c r="N100" s="20" t="s">
        <v>25</v>
      </c>
      <c r="O100" s="20" t="s">
        <v>25</v>
      </c>
      <c r="P100" s="20" t="s">
        <v>25</v>
      </c>
      <c r="Q100" s="20" t="s">
        <v>25</v>
      </c>
      <c r="R100" s="21" t="s">
        <v>25</v>
      </c>
      <c r="S100" s="20" t="s">
        <v>25</v>
      </c>
      <c r="T100" s="21" t="s">
        <v>25</v>
      </c>
      <c r="U100" s="20" t="s">
        <v>25</v>
      </c>
      <c r="V100" s="230">
        <f>3647946.36-10572</f>
        <v>3637374.36</v>
      </c>
      <c r="X100" s="33">
        <f>V100+V101+V102+V103</f>
        <v>5552121.4799999995</v>
      </c>
      <c r="Y100" s="33"/>
    </row>
    <row r="101" spans="1:25" ht="13.5" customHeight="1" thickBot="1">
      <c r="A101" s="195">
        <v>2</v>
      </c>
      <c r="B101" s="310" t="s">
        <v>117</v>
      </c>
      <c r="C101" s="311"/>
      <c r="D101" s="312"/>
      <c r="E101" s="20" t="s">
        <v>25</v>
      </c>
      <c r="F101" s="20" t="s">
        <v>25</v>
      </c>
      <c r="G101" s="20" t="s">
        <v>25</v>
      </c>
      <c r="H101" s="20" t="s">
        <v>25</v>
      </c>
      <c r="I101" s="20" t="s">
        <v>25</v>
      </c>
      <c r="J101" s="20" t="s">
        <v>25</v>
      </c>
      <c r="K101" s="20" t="s">
        <v>25</v>
      </c>
      <c r="L101" s="20" t="s">
        <v>25</v>
      </c>
      <c r="M101" s="21" t="s">
        <v>25</v>
      </c>
      <c r="N101" s="20" t="s">
        <v>25</v>
      </c>
      <c r="O101" s="20" t="s">
        <v>25</v>
      </c>
      <c r="P101" s="20" t="s">
        <v>25</v>
      </c>
      <c r="Q101" s="20" t="s">
        <v>25</v>
      </c>
      <c r="R101" s="21" t="s">
        <v>25</v>
      </c>
      <c r="S101" s="20" t="s">
        <v>25</v>
      </c>
      <c r="T101" s="21" t="s">
        <v>25</v>
      </c>
      <c r="U101" s="20" t="s">
        <v>25</v>
      </c>
      <c r="V101" s="230">
        <v>962065.2</v>
      </c>
      <c r="X101" s="33"/>
      <c r="Y101" s="33"/>
    </row>
    <row r="102" spans="1:24" ht="13.5" customHeight="1" thickBot="1">
      <c r="A102" s="195">
        <v>3</v>
      </c>
      <c r="B102" s="310" t="s">
        <v>118</v>
      </c>
      <c r="C102" s="311"/>
      <c r="D102" s="312"/>
      <c r="E102" s="20" t="s">
        <v>25</v>
      </c>
      <c r="F102" s="20" t="s">
        <v>25</v>
      </c>
      <c r="G102" s="20" t="s">
        <v>25</v>
      </c>
      <c r="H102" s="20" t="s">
        <v>25</v>
      </c>
      <c r="I102" s="20" t="s">
        <v>25</v>
      </c>
      <c r="J102" s="20" t="s">
        <v>25</v>
      </c>
      <c r="K102" s="20" t="s">
        <v>25</v>
      </c>
      <c r="L102" s="20" t="s">
        <v>25</v>
      </c>
      <c r="M102" s="21" t="s">
        <v>25</v>
      </c>
      <c r="N102" s="20" t="s">
        <v>25</v>
      </c>
      <c r="O102" s="20" t="s">
        <v>25</v>
      </c>
      <c r="P102" s="20" t="s">
        <v>25</v>
      </c>
      <c r="Q102" s="20" t="s">
        <v>25</v>
      </c>
      <c r="R102" s="21" t="s">
        <v>25</v>
      </c>
      <c r="S102" s="20" t="s">
        <v>25</v>
      </c>
      <c r="T102" s="21" t="s">
        <v>25</v>
      </c>
      <c r="U102" s="20" t="s">
        <v>25</v>
      </c>
      <c r="V102" s="230">
        <v>199693.92</v>
      </c>
      <c r="X102" s="33"/>
    </row>
    <row r="103" spans="1:24" ht="12.75" customHeight="1" thickBot="1">
      <c r="A103" s="195">
        <v>4</v>
      </c>
      <c r="B103" s="310" t="s">
        <v>121</v>
      </c>
      <c r="C103" s="311"/>
      <c r="D103" s="312"/>
      <c r="E103" s="20" t="s">
        <v>25</v>
      </c>
      <c r="F103" s="20" t="s">
        <v>25</v>
      </c>
      <c r="G103" s="20" t="s">
        <v>25</v>
      </c>
      <c r="H103" s="20" t="s">
        <v>25</v>
      </c>
      <c r="I103" s="20" t="s">
        <v>25</v>
      </c>
      <c r="J103" s="20" t="s">
        <v>25</v>
      </c>
      <c r="K103" s="20" t="s">
        <v>25</v>
      </c>
      <c r="L103" s="20" t="s">
        <v>25</v>
      </c>
      <c r="M103" s="21" t="s">
        <v>25</v>
      </c>
      <c r="N103" s="20" t="s">
        <v>25</v>
      </c>
      <c r="O103" s="20" t="s">
        <v>25</v>
      </c>
      <c r="P103" s="20" t="s">
        <v>25</v>
      </c>
      <c r="Q103" s="20" t="s">
        <v>25</v>
      </c>
      <c r="R103" s="21" t="s">
        <v>25</v>
      </c>
      <c r="S103" s="20" t="s">
        <v>25</v>
      </c>
      <c r="T103" s="21" t="s">
        <v>25</v>
      </c>
      <c r="U103" s="20" t="s">
        <v>25</v>
      </c>
      <c r="V103" s="230">
        <f>764754-11766</f>
        <v>752988</v>
      </c>
      <c r="X103" s="33"/>
    </row>
    <row r="104" spans="1:25" ht="13.5" customHeight="1" thickBot="1">
      <c r="A104" s="195">
        <v>5</v>
      </c>
      <c r="B104" s="310" t="s">
        <v>86</v>
      </c>
      <c r="C104" s="311"/>
      <c r="D104" s="312"/>
      <c r="E104" s="20" t="s">
        <v>25</v>
      </c>
      <c r="F104" s="20" t="s">
        <v>25</v>
      </c>
      <c r="G104" s="20" t="s">
        <v>25</v>
      </c>
      <c r="H104" s="20" t="s">
        <v>25</v>
      </c>
      <c r="I104" s="20" t="s">
        <v>25</v>
      </c>
      <c r="J104" s="20" t="s">
        <v>25</v>
      </c>
      <c r="K104" s="20" t="s">
        <v>25</v>
      </c>
      <c r="L104" s="20" t="s">
        <v>25</v>
      </c>
      <c r="M104" s="21" t="s">
        <v>25</v>
      </c>
      <c r="N104" s="20" t="s">
        <v>25</v>
      </c>
      <c r="O104" s="20" t="s">
        <v>25</v>
      </c>
      <c r="P104" s="20" t="s">
        <v>25</v>
      </c>
      <c r="Q104" s="20" t="s">
        <v>25</v>
      </c>
      <c r="R104" s="21" t="s">
        <v>25</v>
      </c>
      <c r="S104" s="20" t="s">
        <v>25</v>
      </c>
      <c r="T104" s="21" t="s">
        <v>25</v>
      </c>
      <c r="U104" s="20" t="s">
        <v>25</v>
      </c>
      <c r="V104" s="230">
        <v>185000</v>
      </c>
      <c r="X104" s="242"/>
      <c r="Y104" s="33"/>
    </row>
    <row r="105" spans="1:22" ht="13.5" thickBot="1">
      <c r="A105" s="195">
        <v>6</v>
      </c>
      <c r="B105" s="310" t="s">
        <v>119</v>
      </c>
      <c r="C105" s="311"/>
      <c r="D105" s="312"/>
      <c r="E105" s="20" t="s">
        <v>25</v>
      </c>
      <c r="F105" s="20" t="s">
        <v>25</v>
      </c>
      <c r="G105" s="20" t="s">
        <v>25</v>
      </c>
      <c r="H105" s="20" t="s">
        <v>25</v>
      </c>
      <c r="I105" s="20" t="s">
        <v>25</v>
      </c>
      <c r="J105" s="20" t="s">
        <v>25</v>
      </c>
      <c r="K105" s="20" t="s">
        <v>25</v>
      </c>
      <c r="L105" s="20" t="s">
        <v>25</v>
      </c>
      <c r="M105" s="21" t="s">
        <v>25</v>
      </c>
      <c r="N105" s="20" t="s">
        <v>25</v>
      </c>
      <c r="O105" s="20" t="s">
        <v>25</v>
      </c>
      <c r="P105" s="20" t="s">
        <v>25</v>
      </c>
      <c r="Q105" s="20" t="s">
        <v>25</v>
      </c>
      <c r="R105" s="21" t="s">
        <v>25</v>
      </c>
      <c r="S105" s="20" t="s">
        <v>25</v>
      </c>
      <c r="T105" s="21" t="s">
        <v>25</v>
      </c>
      <c r="U105" s="20" t="s">
        <v>25</v>
      </c>
      <c r="V105" s="230">
        <v>185000</v>
      </c>
    </row>
    <row r="106" spans="1:22" ht="21" customHeight="1" thickBot="1">
      <c r="A106" s="195">
        <v>7</v>
      </c>
      <c r="B106" s="310" t="s">
        <v>128</v>
      </c>
      <c r="C106" s="311"/>
      <c r="D106" s="312"/>
      <c r="E106" s="20" t="s">
        <v>25</v>
      </c>
      <c r="F106" s="20" t="s">
        <v>25</v>
      </c>
      <c r="G106" s="20" t="s">
        <v>25</v>
      </c>
      <c r="H106" s="20" t="s">
        <v>25</v>
      </c>
      <c r="I106" s="20" t="s">
        <v>25</v>
      </c>
      <c r="J106" s="20" t="s">
        <v>25</v>
      </c>
      <c r="K106" s="20" t="s">
        <v>25</v>
      </c>
      <c r="L106" s="20" t="s">
        <v>25</v>
      </c>
      <c r="M106" s="21" t="s">
        <v>25</v>
      </c>
      <c r="N106" s="20" t="s">
        <v>25</v>
      </c>
      <c r="O106" s="20" t="s">
        <v>25</v>
      </c>
      <c r="P106" s="20" t="s">
        <v>25</v>
      </c>
      <c r="Q106" s="20" t="s">
        <v>25</v>
      </c>
      <c r="R106" s="21" t="s">
        <v>25</v>
      </c>
      <c r="S106" s="20" t="s">
        <v>25</v>
      </c>
      <c r="T106" s="21" t="s">
        <v>25</v>
      </c>
      <c r="U106" s="20" t="s">
        <v>25</v>
      </c>
      <c r="V106" s="230">
        <v>365518.52</v>
      </c>
    </row>
    <row r="107" spans="1:24" ht="13.5" thickBot="1">
      <c r="A107" s="159"/>
      <c r="B107" s="307" t="s">
        <v>114</v>
      </c>
      <c r="C107" s="308"/>
      <c r="D107" s="309"/>
      <c r="E107" s="20" t="s">
        <v>25</v>
      </c>
      <c r="F107" s="20" t="s">
        <v>25</v>
      </c>
      <c r="G107" s="20" t="s">
        <v>25</v>
      </c>
      <c r="H107" s="20" t="s">
        <v>25</v>
      </c>
      <c r="I107" s="20" t="s">
        <v>25</v>
      </c>
      <c r="J107" s="20" t="s">
        <v>25</v>
      </c>
      <c r="K107" s="20" t="s">
        <v>25</v>
      </c>
      <c r="L107" s="20" t="s">
        <v>25</v>
      </c>
      <c r="M107" s="21" t="s">
        <v>25</v>
      </c>
      <c r="N107" s="20" t="s">
        <v>25</v>
      </c>
      <c r="O107" s="20" t="s">
        <v>25</v>
      </c>
      <c r="P107" s="20" t="s">
        <v>25</v>
      </c>
      <c r="Q107" s="20" t="s">
        <v>25</v>
      </c>
      <c r="R107" s="21" t="s">
        <v>25</v>
      </c>
      <c r="S107" s="20" t="s">
        <v>25</v>
      </c>
      <c r="T107" s="21" t="s">
        <v>25</v>
      </c>
      <c r="U107" s="20" t="s">
        <v>25</v>
      </c>
      <c r="V107" s="151">
        <f>V100+V101+V102+V103+V104+V106+V105</f>
        <v>6287640</v>
      </c>
      <c r="X107" s="33"/>
    </row>
    <row r="108" spans="1:24" ht="14.25" customHeight="1" thickBot="1">
      <c r="A108" s="265" t="s">
        <v>115</v>
      </c>
      <c r="B108" s="266"/>
      <c r="C108" s="266"/>
      <c r="D108" s="266"/>
      <c r="E108" s="263"/>
      <c r="F108" s="141">
        <f>F90</f>
        <v>104.5</v>
      </c>
      <c r="G108" s="69" t="s">
        <v>37</v>
      </c>
      <c r="H108" s="69" t="s">
        <v>37</v>
      </c>
      <c r="I108" s="69" t="s">
        <v>37</v>
      </c>
      <c r="J108" s="69">
        <f aca="true" t="shared" si="10" ref="J108:S108">J90</f>
        <v>349392.18</v>
      </c>
      <c r="K108" s="69">
        <f t="shared" si="10"/>
        <v>48340.88</v>
      </c>
      <c r="L108" s="69">
        <f t="shared" si="10"/>
        <v>2114.4</v>
      </c>
      <c r="M108" s="69">
        <f t="shared" si="10"/>
        <v>0</v>
      </c>
      <c r="N108" s="69">
        <f t="shared" si="10"/>
        <v>50973.03</v>
      </c>
      <c r="O108" s="69">
        <f t="shared" si="10"/>
        <v>23100.44</v>
      </c>
      <c r="P108" s="69">
        <f t="shared" si="10"/>
        <v>1030.8000000000002</v>
      </c>
      <c r="Q108" s="69">
        <f t="shared" si="10"/>
        <v>5600</v>
      </c>
      <c r="R108" s="69">
        <f t="shared" si="10"/>
        <v>792.9</v>
      </c>
      <c r="S108" s="69">
        <f t="shared" si="10"/>
        <v>1152.6</v>
      </c>
      <c r="T108" s="69">
        <f>T68+T89</f>
        <v>63729.5</v>
      </c>
      <c r="U108" s="106">
        <f>U90</f>
        <v>546226.73</v>
      </c>
      <c r="V108" s="107">
        <f>V98+V107</f>
        <v>7358670</v>
      </c>
      <c r="X108" s="33"/>
    </row>
    <row r="109" spans="1:24" ht="14.25" customHeight="1" thickBot="1">
      <c r="A109" s="314" t="s">
        <v>107</v>
      </c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X109" s="33"/>
    </row>
    <row r="110" spans="1:24" ht="15" customHeight="1" thickBot="1">
      <c r="A110" s="316" t="s">
        <v>23</v>
      </c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8"/>
      <c r="X110" s="33"/>
    </row>
    <row r="111" spans="1:27" ht="17.25" customHeight="1" thickBot="1">
      <c r="A111" s="208">
        <v>1</v>
      </c>
      <c r="B111" s="278" t="s">
        <v>125</v>
      </c>
      <c r="C111" s="278"/>
      <c r="D111" s="279"/>
      <c r="E111" s="209">
        <v>17</v>
      </c>
      <c r="F111" s="228" t="s">
        <v>25</v>
      </c>
      <c r="G111" s="211" t="s">
        <v>25</v>
      </c>
      <c r="H111" s="211" t="s">
        <v>25</v>
      </c>
      <c r="I111" s="210"/>
      <c r="J111" s="211" t="s">
        <v>25</v>
      </c>
      <c r="K111" s="210" t="s">
        <v>25</v>
      </c>
      <c r="L111" s="211">
        <v>528.6</v>
      </c>
      <c r="M111" s="211" t="s">
        <v>25</v>
      </c>
      <c r="N111" s="210" t="s">
        <v>25</v>
      </c>
      <c r="O111" s="210" t="s">
        <v>25</v>
      </c>
      <c r="P111" s="210" t="s">
        <v>25</v>
      </c>
      <c r="Q111" s="210" t="s">
        <v>25</v>
      </c>
      <c r="R111" s="211" t="s">
        <v>25</v>
      </c>
      <c r="S111" s="229" t="s">
        <v>25</v>
      </c>
      <c r="T111" s="203" t="s">
        <v>25</v>
      </c>
      <c r="U111" s="232">
        <f>L111</f>
        <v>528.6</v>
      </c>
      <c r="V111" s="230">
        <f>U111*12</f>
        <v>6343.200000000001</v>
      </c>
      <c r="X111" s="33"/>
      <c r="Z111" s="33"/>
      <c r="AA111" s="33"/>
    </row>
    <row r="112" spans="1:28" ht="15" customHeight="1" thickBot="1">
      <c r="A112" s="212">
        <v>2</v>
      </c>
      <c r="B112" s="278" t="s">
        <v>32</v>
      </c>
      <c r="C112" s="278"/>
      <c r="D112" s="279"/>
      <c r="E112" s="213">
        <v>10</v>
      </c>
      <c r="F112" s="213">
        <v>1</v>
      </c>
      <c r="G112" s="214">
        <v>3207</v>
      </c>
      <c r="H112" s="215" t="s">
        <v>25</v>
      </c>
      <c r="I112" s="214"/>
      <c r="J112" s="215">
        <v>3207</v>
      </c>
      <c r="K112" s="215" t="s">
        <v>25</v>
      </c>
      <c r="L112" s="214" t="s">
        <v>25</v>
      </c>
      <c r="M112" s="214" t="s">
        <v>25</v>
      </c>
      <c r="N112" s="214" t="s">
        <v>25</v>
      </c>
      <c r="O112" s="214" t="s">
        <v>25</v>
      </c>
      <c r="P112" s="214" t="s">
        <v>25</v>
      </c>
      <c r="Q112" s="214" t="s">
        <v>25</v>
      </c>
      <c r="R112" s="215" t="s">
        <v>25</v>
      </c>
      <c r="S112" s="245" t="s">
        <v>25</v>
      </c>
      <c r="T112" s="194" t="s">
        <v>25</v>
      </c>
      <c r="U112" s="233">
        <f>J112</f>
        <v>3207</v>
      </c>
      <c r="V112" s="230">
        <f>U112*12</f>
        <v>38484</v>
      </c>
      <c r="Y112" s="33"/>
      <c r="AA112" s="33"/>
      <c r="AB112" s="33"/>
    </row>
    <row r="113" spans="1:25" ht="15" customHeight="1" thickBot="1">
      <c r="A113" s="280" t="s">
        <v>36</v>
      </c>
      <c r="B113" s="281"/>
      <c r="C113" s="281"/>
      <c r="D113" s="282"/>
      <c r="E113" s="167"/>
      <c r="F113" s="418">
        <f>F112</f>
        <v>1</v>
      </c>
      <c r="G113" s="168" t="s">
        <v>37</v>
      </c>
      <c r="H113" s="168" t="s">
        <v>37</v>
      </c>
      <c r="I113" s="168" t="s">
        <v>37</v>
      </c>
      <c r="J113" s="168">
        <f>J112</f>
        <v>3207</v>
      </c>
      <c r="K113" s="168"/>
      <c r="L113" s="168">
        <f>L111</f>
        <v>528.6</v>
      </c>
      <c r="M113" s="168" t="str">
        <f>M112</f>
        <v>-</v>
      </c>
      <c r="N113" s="168" t="s">
        <v>37</v>
      </c>
      <c r="O113" s="168" t="s">
        <v>37</v>
      </c>
      <c r="P113" s="168" t="s">
        <v>37</v>
      </c>
      <c r="Q113" s="168" t="s">
        <v>37</v>
      </c>
      <c r="R113" s="169" t="s">
        <v>37</v>
      </c>
      <c r="S113" s="169" t="s">
        <v>37</v>
      </c>
      <c r="T113" s="201" t="s">
        <v>37</v>
      </c>
      <c r="U113" s="106">
        <f>U111+U112</f>
        <v>3735.6</v>
      </c>
      <c r="V113" s="151">
        <f>V111+V112</f>
        <v>44827.2</v>
      </c>
      <c r="X113" s="33"/>
      <c r="Y113" s="33"/>
    </row>
    <row r="114" spans="1:22" ht="15" customHeight="1" thickBot="1">
      <c r="A114" s="316" t="s">
        <v>47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8"/>
    </row>
    <row r="115" spans="1:25" ht="15.75" customHeight="1" thickBot="1">
      <c r="A115" s="170">
        <v>1</v>
      </c>
      <c r="B115" s="283" t="s">
        <v>109</v>
      </c>
      <c r="C115" s="284"/>
      <c r="D115" s="285"/>
      <c r="E115" s="216">
        <v>6</v>
      </c>
      <c r="F115" s="217">
        <v>0.5</v>
      </c>
      <c r="G115" s="218">
        <v>2555</v>
      </c>
      <c r="H115" s="219" t="s">
        <v>25</v>
      </c>
      <c r="I115" s="220" t="s">
        <v>25</v>
      </c>
      <c r="J115" s="221">
        <f>G115</f>
        <v>2555</v>
      </c>
      <c r="K115" s="220" t="s">
        <v>25</v>
      </c>
      <c r="L115" s="174" t="s">
        <v>25</v>
      </c>
      <c r="M115" s="174" t="s">
        <v>25</v>
      </c>
      <c r="N115" s="174" t="s">
        <v>25</v>
      </c>
      <c r="O115" s="174" t="s">
        <v>25</v>
      </c>
      <c r="P115" s="174" t="s">
        <v>25</v>
      </c>
      <c r="Q115" s="174" t="s">
        <v>25</v>
      </c>
      <c r="R115" s="243" t="s">
        <v>25</v>
      </c>
      <c r="S115" s="244" t="s">
        <v>25</v>
      </c>
      <c r="T115" s="203" t="s">
        <v>25</v>
      </c>
      <c r="U115" s="100">
        <v>1277.5</v>
      </c>
      <c r="V115" s="230">
        <f>U115*12</f>
        <v>15330</v>
      </c>
      <c r="Y115" s="33"/>
    </row>
    <row r="116" spans="1:22" ht="16.5" customHeight="1" hidden="1" thickBot="1">
      <c r="A116" s="258"/>
      <c r="B116" s="321"/>
      <c r="C116" s="322"/>
      <c r="D116" s="323"/>
      <c r="E116" s="177"/>
      <c r="F116" s="162"/>
      <c r="G116" s="178"/>
      <c r="H116" s="179" t="s">
        <v>25</v>
      </c>
      <c r="I116" s="164" t="s">
        <v>25</v>
      </c>
      <c r="J116" s="180">
        <f>G116</f>
        <v>0</v>
      </c>
      <c r="K116" s="164" t="s">
        <v>25</v>
      </c>
      <c r="L116" s="164" t="s">
        <v>25</v>
      </c>
      <c r="M116" s="164" t="s">
        <v>25</v>
      </c>
      <c r="N116" s="164" t="s">
        <v>25</v>
      </c>
      <c r="O116" s="164" t="s">
        <v>25</v>
      </c>
      <c r="P116" s="164" t="s">
        <v>25</v>
      </c>
      <c r="Q116" s="164" t="s">
        <v>25</v>
      </c>
      <c r="R116" s="166"/>
      <c r="S116" s="206"/>
      <c r="T116" s="200"/>
      <c r="U116" s="196"/>
      <c r="V116" s="151"/>
    </row>
    <row r="117" spans="1:22" ht="12" customHeight="1" thickBot="1">
      <c r="A117" s="280" t="s">
        <v>36</v>
      </c>
      <c r="B117" s="281"/>
      <c r="C117" s="281"/>
      <c r="D117" s="282"/>
      <c r="E117" s="181"/>
      <c r="F117" s="182">
        <f>F115</f>
        <v>0.5</v>
      </c>
      <c r="G117" s="183" t="s">
        <v>37</v>
      </c>
      <c r="H117" s="183" t="s">
        <v>37</v>
      </c>
      <c r="I117" s="168" t="s">
        <v>37</v>
      </c>
      <c r="J117" s="168">
        <f>J115*F115</f>
        <v>1277.5</v>
      </c>
      <c r="K117" s="168" t="s">
        <v>37</v>
      </c>
      <c r="L117" s="168" t="s">
        <v>37</v>
      </c>
      <c r="M117" s="168" t="s">
        <v>37</v>
      </c>
      <c r="N117" s="168" t="s">
        <v>37</v>
      </c>
      <c r="O117" s="168" t="s">
        <v>37</v>
      </c>
      <c r="P117" s="168" t="s">
        <v>37</v>
      </c>
      <c r="Q117" s="168" t="s">
        <v>37</v>
      </c>
      <c r="R117" s="184" t="s">
        <v>37</v>
      </c>
      <c r="S117" s="184" t="s">
        <v>37</v>
      </c>
      <c r="T117" s="201" t="s">
        <v>37</v>
      </c>
      <c r="U117" s="106">
        <f>U115</f>
        <v>1277.5</v>
      </c>
      <c r="V117" s="197">
        <f>V115</f>
        <v>15330</v>
      </c>
    </row>
    <row r="118" spans="1:25" ht="0.75" customHeight="1" hidden="1" thickBot="1">
      <c r="A118" s="319" t="s">
        <v>68</v>
      </c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69"/>
      <c r="U118" s="106"/>
      <c r="V118" s="197"/>
      <c r="X118" s="260"/>
      <c r="Y118" s="260"/>
    </row>
    <row r="119" spans="1:25" ht="15.75" customHeight="1" hidden="1" thickBot="1">
      <c r="A119" s="170">
        <v>1</v>
      </c>
      <c r="B119" s="313"/>
      <c r="C119" s="313"/>
      <c r="D119" s="313"/>
      <c r="E119" s="174" t="s">
        <v>25</v>
      </c>
      <c r="F119" s="174" t="s">
        <v>25</v>
      </c>
      <c r="G119" s="174" t="s">
        <v>25</v>
      </c>
      <c r="H119" s="174" t="s">
        <v>25</v>
      </c>
      <c r="I119" s="174" t="s">
        <v>25</v>
      </c>
      <c r="J119" s="175" t="str">
        <f>G119</f>
        <v>-</v>
      </c>
      <c r="K119" s="174" t="s">
        <v>25</v>
      </c>
      <c r="L119" s="174" t="s">
        <v>25</v>
      </c>
      <c r="M119" s="174" t="s">
        <v>25</v>
      </c>
      <c r="N119" s="174" t="s">
        <v>25</v>
      </c>
      <c r="O119" s="174" t="s">
        <v>25</v>
      </c>
      <c r="P119" s="174" t="s">
        <v>25</v>
      </c>
      <c r="Q119" s="174" t="s">
        <v>25</v>
      </c>
      <c r="R119" s="174" t="s">
        <v>25</v>
      </c>
      <c r="S119" s="174" t="s">
        <v>25</v>
      </c>
      <c r="T119" s="253" t="s">
        <v>25</v>
      </c>
      <c r="U119" s="253" t="s">
        <v>25</v>
      </c>
      <c r="V119" s="197"/>
      <c r="Y119" s="33"/>
    </row>
    <row r="120" spans="1:22" ht="14.25" customHeight="1" hidden="1" thickBot="1">
      <c r="A120" s="161">
        <v>2</v>
      </c>
      <c r="B120" s="287"/>
      <c r="C120" s="287"/>
      <c r="D120" s="287"/>
      <c r="E120" s="186"/>
      <c r="F120" s="162"/>
      <c r="G120" s="178"/>
      <c r="H120" s="179" t="s">
        <v>25</v>
      </c>
      <c r="I120" s="164" t="s">
        <v>25</v>
      </c>
      <c r="J120" s="180">
        <f>G120</f>
        <v>0</v>
      </c>
      <c r="K120" s="164" t="s">
        <v>25</v>
      </c>
      <c r="L120" s="164" t="s">
        <v>25</v>
      </c>
      <c r="M120" s="164" t="s">
        <v>25</v>
      </c>
      <c r="N120" s="164" t="s">
        <v>25</v>
      </c>
      <c r="O120" s="164" t="s">
        <v>25</v>
      </c>
      <c r="P120" s="164" t="s">
        <v>25</v>
      </c>
      <c r="Q120" s="164" t="s">
        <v>25</v>
      </c>
      <c r="R120" s="166"/>
      <c r="S120" s="176"/>
      <c r="T120" s="203"/>
      <c r="U120" s="157"/>
      <c r="V120" s="197"/>
    </row>
    <row r="121" spans="1:22" ht="13.5" customHeight="1" hidden="1" thickBot="1">
      <c r="A121" s="280" t="s">
        <v>36</v>
      </c>
      <c r="B121" s="281"/>
      <c r="C121" s="281"/>
      <c r="D121" s="282"/>
      <c r="E121" s="187"/>
      <c r="F121" s="188">
        <f>SUM(F119:F120)</f>
        <v>0</v>
      </c>
      <c r="G121" s="168" t="s">
        <v>37</v>
      </c>
      <c r="H121" s="168" t="s">
        <v>37</v>
      </c>
      <c r="I121" s="168" t="s">
        <v>37</v>
      </c>
      <c r="J121" s="168" t="e">
        <f>((F119*G119)+G120)/4</f>
        <v>#VALUE!</v>
      </c>
      <c r="K121" s="168" t="s">
        <v>37</v>
      </c>
      <c r="L121" s="168" t="s">
        <v>37</v>
      </c>
      <c r="M121" s="168" t="s">
        <v>37</v>
      </c>
      <c r="N121" s="168" t="s">
        <v>37</v>
      </c>
      <c r="O121" s="168" t="s">
        <v>37</v>
      </c>
      <c r="P121" s="168" t="s">
        <v>37</v>
      </c>
      <c r="Q121" s="168" t="s">
        <v>37</v>
      </c>
      <c r="R121" s="169"/>
      <c r="S121" s="169"/>
      <c r="T121" s="254"/>
      <c r="U121" s="255"/>
      <c r="V121" s="197"/>
    </row>
    <row r="122" spans="1:22" ht="9.75" customHeight="1" hidden="1" thickBot="1">
      <c r="A122" s="252"/>
      <c r="B122" s="288" t="s">
        <v>127</v>
      </c>
      <c r="C122" s="288"/>
      <c r="D122" s="289"/>
      <c r="E122" s="248"/>
      <c r="F122" s="249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1"/>
      <c r="S122" s="251"/>
      <c r="T122" s="198"/>
      <c r="U122" s="157"/>
      <c r="V122" s="197">
        <v>24596.16</v>
      </c>
    </row>
    <row r="123" spans="1:22" ht="13.5" thickBot="1">
      <c r="A123" s="224">
        <v>1</v>
      </c>
      <c r="B123" s="291" t="s">
        <v>116</v>
      </c>
      <c r="C123" s="292"/>
      <c r="D123" s="292"/>
      <c r="E123" s="222" t="s">
        <v>25</v>
      </c>
      <c r="F123" s="222" t="s">
        <v>25</v>
      </c>
      <c r="G123" s="222" t="s">
        <v>25</v>
      </c>
      <c r="H123" s="222" t="s">
        <v>25</v>
      </c>
      <c r="I123" s="222" t="s">
        <v>25</v>
      </c>
      <c r="J123" s="222" t="s">
        <v>25</v>
      </c>
      <c r="K123" s="222" t="s">
        <v>25</v>
      </c>
      <c r="L123" s="189" t="s">
        <v>25</v>
      </c>
      <c r="M123" s="189" t="s">
        <v>25</v>
      </c>
      <c r="N123" s="189" t="s">
        <v>25</v>
      </c>
      <c r="O123" s="189" t="s">
        <v>25</v>
      </c>
      <c r="P123" s="189" t="s">
        <v>25</v>
      </c>
      <c r="Q123" s="189" t="s">
        <v>25</v>
      </c>
      <c r="R123" s="189" t="s">
        <v>25</v>
      </c>
      <c r="S123" s="205" t="s">
        <v>25</v>
      </c>
      <c r="T123" s="199" t="s">
        <v>25</v>
      </c>
      <c r="U123" s="20" t="s">
        <v>25</v>
      </c>
      <c r="V123" s="231">
        <v>53814</v>
      </c>
    </row>
    <row r="124" spans="1:22" ht="12" customHeight="1" thickBot="1">
      <c r="A124" s="257">
        <v>2</v>
      </c>
      <c r="B124" s="293" t="s">
        <v>117</v>
      </c>
      <c r="C124" s="294"/>
      <c r="D124" s="295"/>
      <c r="E124" s="190" t="s">
        <v>25</v>
      </c>
      <c r="F124" s="190" t="s">
        <v>25</v>
      </c>
      <c r="G124" s="190" t="s">
        <v>25</v>
      </c>
      <c r="H124" s="190" t="s">
        <v>25</v>
      </c>
      <c r="I124" s="190" t="s">
        <v>25</v>
      </c>
      <c r="J124" s="190" t="s">
        <v>25</v>
      </c>
      <c r="K124" s="190" t="s">
        <v>25</v>
      </c>
      <c r="L124" s="190" t="s">
        <v>25</v>
      </c>
      <c r="M124" s="190" t="s">
        <v>25</v>
      </c>
      <c r="N124" s="190" t="s">
        <v>25</v>
      </c>
      <c r="O124" s="190" t="s">
        <v>25</v>
      </c>
      <c r="P124" s="190" t="s">
        <v>25</v>
      </c>
      <c r="Q124" s="190" t="s">
        <v>25</v>
      </c>
      <c r="R124" s="189" t="s">
        <v>25</v>
      </c>
      <c r="S124" s="205" t="s">
        <v>25</v>
      </c>
      <c r="T124" s="199" t="s">
        <v>25</v>
      </c>
      <c r="U124" s="20" t="s">
        <v>25</v>
      </c>
      <c r="V124" s="231">
        <v>6343.2</v>
      </c>
    </row>
    <row r="125" spans="1:24" ht="22.5" customHeight="1" thickBot="1">
      <c r="A125" s="226">
        <v>3</v>
      </c>
      <c r="B125" s="296" t="s">
        <v>134</v>
      </c>
      <c r="C125" s="297"/>
      <c r="D125" s="298"/>
      <c r="E125" s="223" t="s">
        <v>25</v>
      </c>
      <c r="F125" s="223" t="s">
        <v>25</v>
      </c>
      <c r="G125" s="223" t="s">
        <v>25</v>
      </c>
      <c r="H125" s="223" t="s">
        <v>25</v>
      </c>
      <c r="I125" s="223" t="s">
        <v>25</v>
      </c>
      <c r="J125" s="223" t="s">
        <v>25</v>
      </c>
      <c r="K125" s="223" t="s">
        <v>25</v>
      </c>
      <c r="L125" s="191" t="s">
        <v>25</v>
      </c>
      <c r="M125" s="191" t="s">
        <v>25</v>
      </c>
      <c r="N125" s="191" t="s">
        <v>25</v>
      </c>
      <c r="O125" s="191" t="s">
        <v>25</v>
      </c>
      <c r="P125" s="191" t="s">
        <v>25</v>
      </c>
      <c r="Q125" s="191" t="s">
        <v>25</v>
      </c>
      <c r="R125" s="189" t="s">
        <v>25</v>
      </c>
      <c r="S125" s="205" t="s">
        <v>25</v>
      </c>
      <c r="T125" s="199" t="s">
        <v>25</v>
      </c>
      <c r="U125" s="20" t="s">
        <v>25</v>
      </c>
      <c r="V125" s="230">
        <v>28442.8</v>
      </c>
      <c r="X125" s="33"/>
    </row>
    <row r="126" spans="1:22" ht="12.75" customHeight="1" thickBot="1">
      <c r="A126" s="299" t="s">
        <v>123</v>
      </c>
      <c r="B126" s="300"/>
      <c r="C126" s="300"/>
      <c r="D126" s="300"/>
      <c r="E126" s="301"/>
      <c r="F126" s="188">
        <f>F113+F117+F121</f>
        <v>1.5</v>
      </c>
      <c r="G126" s="168" t="s">
        <v>37</v>
      </c>
      <c r="H126" s="168" t="s">
        <v>37</v>
      </c>
      <c r="I126" s="168" t="s">
        <v>37</v>
      </c>
      <c r="J126" s="168">
        <f>J113+J117</f>
        <v>4484.5</v>
      </c>
      <c r="K126" s="168" t="s">
        <v>37</v>
      </c>
      <c r="L126" s="168">
        <f>L113</f>
        <v>528.6</v>
      </c>
      <c r="M126" s="168" t="str">
        <f>M113</f>
        <v>-</v>
      </c>
      <c r="N126" s="168" t="str">
        <f>N117</f>
        <v>х</v>
      </c>
      <c r="O126" s="168" t="str">
        <f>O117</f>
        <v>х</v>
      </c>
      <c r="P126" s="168" t="str">
        <f>P117</f>
        <v>х</v>
      </c>
      <c r="Q126" s="168" t="str">
        <f>Q117</f>
        <v>х</v>
      </c>
      <c r="R126" s="168" t="s">
        <v>37</v>
      </c>
      <c r="S126" s="168" t="s">
        <v>37</v>
      </c>
      <c r="T126" s="201" t="s">
        <v>37</v>
      </c>
      <c r="U126" s="107">
        <f>U113+U117</f>
        <v>5013.1</v>
      </c>
      <c r="V126" s="197">
        <f>V123+V124+V125</f>
        <v>88600</v>
      </c>
    </row>
    <row r="127" spans="1:22" ht="13.5" customHeight="1" thickBot="1">
      <c r="A127" s="270" t="s">
        <v>110</v>
      </c>
      <c r="B127" s="271"/>
      <c r="C127" s="271"/>
      <c r="D127" s="271"/>
      <c r="E127" s="272"/>
      <c r="F127" s="192">
        <f>F108+F126</f>
        <v>106</v>
      </c>
      <c r="G127" s="193" t="s">
        <v>37</v>
      </c>
      <c r="H127" s="193" t="s">
        <v>37</v>
      </c>
      <c r="I127" s="193" t="s">
        <v>37</v>
      </c>
      <c r="J127" s="193" t="s">
        <v>37</v>
      </c>
      <c r="K127" s="193" t="s">
        <v>37</v>
      </c>
      <c r="L127" s="193" t="s">
        <v>37</v>
      </c>
      <c r="M127" s="193" t="s">
        <v>37</v>
      </c>
      <c r="N127" s="193" t="s">
        <v>37</v>
      </c>
      <c r="O127" s="193" t="s">
        <v>37</v>
      </c>
      <c r="P127" s="193" t="s">
        <v>37</v>
      </c>
      <c r="Q127" s="193" t="s">
        <v>37</v>
      </c>
      <c r="R127" s="193" t="s">
        <v>37</v>
      </c>
      <c r="S127" s="193" t="s">
        <v>37</v>
      </c>
      <c r="T127" s="259" t="s">
        <v>37</v>
      </c>
      <c r="U127" s="256">
        <f>U108+U126</f>
        <v>551239.83</v>
      </c>
      <c r="V127" s="107">
        <f>V108+V126</f>
        <v>7447270</v>
      </c>
    </row>
    <row r="129" spans="3:21" ht="15.75">
      <c r="C129" s="5"/>
      <c r="D129" s="269" t="s">
        <v>99</v>
      </c>
      <c r="E129" s="269"/>
      <c r="F129" s="269"/>
      <c r="G129" s="269"/>
      <c r="H129" s="26"/>
      <c r="I129" s="5"/>
      <c r="J129" s="5"/>
      <c r="K129" s="5" t="s">
        <v>100</v>
      </c>
      <c r="L129" s="5"/>
      <c r="M129" s="5"/>
      <c r="N129" s="5"/>
      <c r="O129" s="5"/>
      <c r="P129" s="5"/>
      <c r="Q129" s="5"/>
      <c r="R129" s="290" t="s">
        <v>101</v>
      </c>
      <c r="S129" s="290"/>
      <c r="T129" s="290"/>
      <c r="U129" s="290"/>
    </row>
    <row r="130" spans="3:22" ht="12" customHeight="1">
      <c r="C130" s="286" t="s">
        <v>102</v>
      </c>
      <c r="D130" s="286"/>
      <c r="E130" s="286"/>
      <c r="F130" s="286"/>
      <c r="G130" s="286"/>
      <c r="H130" s="286"/>
      <c r="I130" s="27"/>
      <c r="J130" s="27"/>
      <c r="K130" s="277" t="s">
        <v>103</v>
      </c>
      <c r="L130" s="277"/>
      <c r="M130" s="27"/>
      <c r="N130" s="27"/>
      <c r="O130" s="27"/>
      <c r="P130" s="27"/>
      <c r="Q130" s="27"/>
      <c r="R130" s="29" t="s">
        <v>104</v>
      </c>
      <c r="S130" s="29"/>
      <c r="T130" s="29"/>
      <c r="U130" s="29"/>
      <c r="V130" s="33"/>
    </row>
    <row r="131" spans="3:21" ht="12.75" customHeight="1">
      <c r="C131" s="27"/>
      <c r="D131" s="30"/>
      <c r="E131" s="30"/>
      <c r="F131" s="30"/>
      <c r="G131" s="30"/>
      <c r="H131" s="27"/>
      <c r="I131" s="27"/>
      <c r="J131" s="27"/>
      <c r="K131" s="28"/>
      <c r="L131" s="28"/>
      <c r="M131" s="27"/>
      <c r="N131" s="27"/>
      <c r="O131" s="27"/>
      <c r="P131" s="27"/>
      <c r="Q131" s="27"/>
      <c r="R131" s="29"/>
      <c r="S131" s="29"/>
      <c r="T131" s="29"/>
      <c r="U131" s="29"/>
    </row>
    <row r="132" spans="3:21" ht="15.75" customHeight="1">
      <c r="C132" s="27"/>
      <c r="D132" s="27"/>
      <c r="E132" s="27"/>
      <c r="F132" s="27"/>
      <c r="G132" s="27"/>
      <c r="H132" s="27"/>
      <c r="I132" s="27"/>
      <c r="J132" s="27"/>
      <c r="K132" s="28"/>
      <c r="L132" s="28"/>
      <c r="M132" s="27"/>
      <c r="N132" s="27"/>
      <c r="O132" s="27"/>
      <c r="P132" s="27"/>
      <c r="Q132" s="27"/>
      <c r="R132" s="29"/>
      <c r="S132" s="29"/>
      <c r="T132" s="29"/>
      <c r="U132" s="29"/>
    </row>
    <row r="133" spans="3:21" ht="18.75" customHeight="1">
      <c r="C133" s="5"/>
      <c r="D133" s="147" t="s">
        <v>105</v>
      </c>
      <c r="E133" s="147"/>
      <c r="F133" s="147"/>
      <c r="G133" s="147"/>
      <c r="H133" s="5"/>
      <c r="I133" s="5"/>
      <c r="J133" s="5"/>
      <c r="K133" s="5" t="s">
        <v>100</v>
      </c>
      <c r="L133" s="5"/>
      <c r="M133" s="5"/>
      <c r="N133" s="5"/>
      <c r="O133" s="5"/>
      <c r="P133" s="5"/>
      <c r="Q133" s="5"/>
      <c r="R133" s="149"/>
      <c r="S133" s="148" t="s">
        <v>106</v>
      </c>
      <c r="T133" s="148"/>
      <c r="U133" s="149"/>
    </row>
    <row r="134" spans="3:24" ht="19.5" customHeight="1">
      <c r="C134" s="275"/>
      <c r="D134" s="276"/>
      <c r="E134" s="5" t="s">
        <v>3</v>
      </c>
      <c r="F134" s="5"/>
      <c r="G134" s="5"/>
      <c r="H134" s="5"/>
      <c r="I134" s="5"/>
      <c r="J134" s="5"/>
      <c r="K134" s="277" t="s">
        <v>103</v>
      </c>
      <c r="L134" s="277"/>
      <c r="M134" s="5"/>
      <c r="N134" s="5"/>
      <c r="O134" s="5"/>
      <c r="P134" s="5"/>
      <c r="Q134" s="5"/>
      <c r="R134" s="29" t="s">
        <v>104</v>
      </c>
      <c r="S134" s="29"/>
      <c r="T134" s="29"/>
      <c r="U134" s="29"/>
      <c r="W134" s="33"/>
      <c r="X134" s="33"/>
    </row>
    <row r="135" ht="20.25" customHeight="1" hidden="1"/>
    <row r="136" ht="20.25" customHeight="1" hidden="1"/>
    <row r="137" ht="18.75" customHeight="1" hidden="1"/>
    <row r="138" ht="20.25" customHeight="1" hidden="1"/>
    <row r="139" ht="15" customHeight="1" hidden="1"/>
    <row r="140" ht="15" customHeight="1" hidden="1"/>
    <row r="141" ht="15" customHeight="1"/>
    <row r="142" spans="3:21" ht="14.25" customHeight="1">
      <c r="C142" s="419"/>
      <c r="D142" s="420"/>
      <c r="E142" s="420"/>
      <c r="F142" s="420"/>
      <c r="G142" s="420"/>
      <c r="H142" s="421"/>
      <c r="I142" s="419"/>
      <c r="J142" s="419"/>
      <c r="K142" s="419"/>
      <c r="L142" s="419"/>
      <c r="M142" s="419"/>
      <c r="N142" s="419"/>
      <c r="O142" s="419"/>
      <c r="P142" s="419"/>
      <c r="Q142" s="419"/>
      <c r="R142" s="422"/>
      <c r="S142" s="422"/>
      <c r="T142" s="422"/>
      <c r="U142" s="422"/>
    </row>
    <row r="143" spans="3:25" ht="15.75" customHeight="1">
      <c r="C143" s="286"/>
      <c r="D143" s="286"/>
      <c r="E143" s="286"/>
      <c r="F143" s="286"/>
      <c r="G143" s="286"/>
      <c r="H143" s="286"/>
      <c r="I143" s="423"/>
      <c r="J143" s="423"/>
      <c r="K143" s="286"/>
      <c r="L143" s="286"/>
      <c r="M143" s="423"/>
      <c r="N143" s="423"/>
      <c r="O143" s="423"/>
      <c r="P143" s="423"/>
      <c r="Q143" s="423"/>
      <c r="R143" s="424"/>
      <c r="S143" s="424"/>
      <c r="T143" s="424"/>
      <c r="U143" s="424"/>
      <c r="Y143" s="33"/>
    </row>
    <row r="144" spans="3:21" ht="14.25" customHeight="1">
      <c r="C144" s="423"/>
      <c r="D144" s="30"/>
      <c r="E144" s="30"/>
      <c r="F144" s="30"/>
      <c r="G144" s="30"/>
      <c r="H144" s="423"/>
      <c r="I144" s="423"/>
      <c r="J144" s="423"/>
      <c r="K144" s="30"/>
      <c r="L144" s="30"/>
      <c r="M144" s="423"/>
      <c r="N144" s="423"/>
      <c r="O144" s="423"/>
      <c r="P144" s="423"/>
      <c r="Q144" s="423"/>
      <c r="R144" s="424"/>
      <c r="S144" s="424"/>
      <c r="T144" s="424"/>
      <c r="U144" s="424"/>
    </row>
    <row r="145" spans="3:21" ht="13.5" customHeight="1">
      <c r="C145" s="423"/>
      <c r="D145" s="423"/>
      <c r="E145" s="423"/>
      <c r="F145" s="423"/>
      <c r="G145" s="423"/>
      <c r="H145" s="423"/>
      <c r="I145" s="423"/>
      <c r="J145" s="423"/>
      <c r="K145" s="30"/>
      <c r="L145" s="30"/>
      <c r="M145" s="423"/>
      <c r="N145" s="423"/>
      <c r="O145" s="423"/>
      <c r="P145" s="423"/>
      <c r="Q145" s="423"/>
      <c r="R145" s="424"/>
      <c r="S145" s="424"/>
      <c r="T145" s="424"/>
      <c r="U145" s="424"/>
    </row>
    <row r="146" spans="3:21" ht="12.75" customHeight="1">
      <c r="C146" s="419"/>
      <c r="D146" s="425"/>
      <c r="E146" s="425"/>
      <c r="F146" s="425"/>
      <c r="G146" s="425"/>
      <c r="H146" s="419"/>
      <c r="I146" s="419"/>
      <c r="J146" s="419"/>
      <c r="K146" s="419"/>
      <c r="L146" s="419"/>
      <c r="M146" s="419"/>
      <c r="N146" s="419"/>
      <c r="O146" s="419"/>
      <c r="P146" s="419"/>
      <c r="Q146" s="419"/>
      <c r="R146" s="426"/>
      <c r="S146" s="427"/>
      <c r="T146" s="427"/>
      <c r="U146" s="426"/>
    </row>
    <row r="147" spans="3:21" ht="12.75">
      <c r="C147" s="275"/>
      <c r="D147" s="276"/>
      <c r="E147" s="5"/>
      <c r="F147" s="5"/>
      <c r="G147" s="5"/>
      <c r="H147" s="5"/>
      <c r="I147" s="5"/>
      <c r="J147" s="5"/>
      <c r="K147" s="277"/>
      <c r="L147" s="277"/>
      <c r="M147" s="5"/>
      <c r="N147" s="5"/>
      <c r="O147" s="5"/>
      <c r="P147" s="5"/>
      <c r="Q147" s="5"/>
      <c r="R147" s="29"/>
      <c r="S147" s="29"/>
      <c r="T147" s="29"/>
      <c r="U147" s="29"/>
    </row>
    <row r="148" ht="12.75">
      <c r="U148" s="33"/>
    </row>
    <row r="149" ht="12.75">
      <c r="U149" s="33"/>
    </row>
    <row r="152" ht="13.5" thickBot="1"/>
    <row r="153" spans="1:22" ht="13.5" thickBot="1">
      <c r="A153" s="15">
        <v>1</v>
      </c>
      <c r="B153" s="339">
        <v>2</v>
      </c>
      <c r="C153" s="339"/>
      <c r="D153" s="339"/>
      <c r="E153" s="16">
        <v>3</v>
      </c>
      <c r="F153" s="16">
        <v>4</v>
      </c>
      <c r="G153" s="16">
        <v>5</v>
      </c>
      <c r="H153" s="16">
        <v>6</v>
      </c>
      <c r="I153" s="17">
        <v>7</v>
      </c>
      <c r="J153" s="17">
        <v>7</v>
      </c>
      <c r="K153" s="16">
        <v>8</v>
      </c>
      <c r="L153" s="16">
        <v>9</v>
      </c>
      <c r="M153" s="16">
        <v>10</v>
      </c>
      <c r="N153" s="16">
        <v>10</v>
      </c>
      <c r="O153" s="16">
        <v>11</v>
      </c>
      <c r="P153" s="16">
        <v>12</v>
      </c>
      <c r="Q153" s="16">
        <v>13</v>
      </c>
      <c r="R153" s="16">
        <v>14</v>
      </c>
      <c r="S153" s="16">
        <v>15</v>
      </c>
      <c r="T153" s="16">
        <v>16</v>
      </c>
      <c r="U153" s="16">
        <v>17</v>
      </c>
      <c r="V153" s="18">
        <v>18</v>
      </c>
    </row>
  </sheetData>
  <sheetProtection/>
  <mergeCells count="140">
    <mergeCell ref="D129:G129"/>
    <mergeCell ref="R129:U129"/>
    <mergeCell ref="C130:H130"/>
    <mergeCell ref="K130:L130"/>
    <mergeCell ref="C134:D134"/>
    <mergeCell ref="K134:L134"/>
    <mergeCell ref="B153:D153"/>
    <mergeCell ref="B46:D46"/>
    <mergeCell ref="B96:D96"/>
    <mergeCell ref="B105:D105"/>
    <mergeCell ref="A1:H1"/>
    <mergeCell ref="B49:D49"/>
    <mergeCell ref="B32:D32"/>
    <mergeCell ref="A26:E26"/>
    <mergeCell ref="B25:D25"/>
    <mergeCell ref="B23:D23"/>
    <mergeCell ref="B24:D24"/>
    <mergeCell ref="A39:E39"/>
    <mergeCell ref="B34:D34"/>
    <mergeCell ref="A44:V44"/>
    <mergeCell ref="B28:D28"/>
    <mergeCell ref="B22:D22"/>
    <mergeCell ref="B29:D29"/>
    <mergeCell ref="B30:D30"/>
    <mergeCell ref="A27:V27"/>
    <mergeCell ref="B59:D59"/>
    <mergeCell ref="B57:D57"/>
    <mergeCell ref="B48:D48"/>
    <mergeCell ref="B36:D36"/>
    <mergeCell ref="B56:D56"/>
    <mergeCell ref="B38:D38"/>
    <mergeCell ref="B54:D54"/>
    <mergeCell ref="B53:D53"/>
    <mergeCell ref="B47:D47"/>
    <mergeCell ref="A51:E51"/>
    <mergeCell ref="B61:D61"/>
    <mergeCell ref="B64:D64"/>
    <mergeCell ref="B62:D62"/>
    <mergeCell ref="B63:D63"/>
    <mergeCell ref="B52:D52"/>
    <mergeCell ref="A90:D90"/>
    <mergeCell ref="B83:D83"/>
    <mergeCell ref="B82:D82"/>
    <mergeCell ref="B87:D87"/>
    <mergeCell ref="B81:D81"/>
    <mergeCell ref="B77:D77"/>
    <mergeCell ref="B84:D84"/>
    <mergeCell ref="B60:D60"/>
    <mergeCell ref="B80:D80"/>
    <mergeCell ref="A68:E68"/>
    <mergeCell ref="B95:D95"/>
    <mergeCell ref="B86:D86"/>
    <mergeCell ref="B91:D91"/>
    <mergeCell ref="B92:D92"/>
    <mergeCell ref="B93:D93"/>
    <mergeCell ref="B94:D94"/>
    <mergeCell ref="B76:D76"/>
    <mergeCell ref="B74:D74"/>
    <mergeCell ref="B75:D75"/>
    <mergeCell ref="B17:D17"/>
    <mergeCell ref="G11:G12"/>
    <mergeCell ref="B58:D58"/>
    <mergeCell ref="B16:D16"/>
    <mergeCell ref="B20:D20"/>
    <mergeCell ref="B21:D21"/>
    <mergeCell ref="B19:D19"/>
    <mergeCell ref="B65:D65"/>
    <mergeCell ref="A67:E67"/>
    <mergeCell ref="A73:V73"/>
    <mergeCell ref="B72:D72"/>
    <mergeCell ref="B78:D78"/>
    <mergeCell ref="B88:D88"/>
    <mergeCell ref="B79:D79"/>
    <mergeCell ref="B106:D106"/>
    <mergeCell ref="B98:D98"/>
    <mergeCell ref="B103:D103"/>
    <mergeCell ref="B104:D104"/>
    <mergeCell ref="P4:V4"/>
    <mergeCell ref="P5:V5"/>
    <mergeCell ref="B11:D12"/>
    <mergeCell ref="O11:S11"/>
    <mergeCell ref="E11:E12"/>
    <mergeCell ref="H9:V10"/>
    <mergeCell ref="K11:N11"/>
    <mergeCell ref="F11:F12"/>
    <mergeCell ref="H11:I11"/>
    <mergeCell ref="J11:J12"/>
    <mergeCell ref="U11:U12"/>
    <mergeCell ref="V11:V12"/>
    <mergeCell ref="B31:D31"/>
    <mergeCell ref="B33:D33"/>
    <mergeCell ref="A15:V15"/>
    <mergeCell ref="A11:A12"/>
    <mergeCell ref="B18:D18"/>
    <mergeCell ref="A14:V14"/>
    <mergeCell ref="B13:D13"/>
    <mergeCell ref="B50:D50"/>
    <mergeCell ref="B35:D35"/>
    <mergeCell ref="A40:V40"/>
    <mergeCell ref="B37:D37"/>
    <mergeCell ref="B41:D41"/>
    <mergeCell ref="A43:E43"/>
    <mergeCell ref="A45:V45"/>
    <mergeCell ref="B119:D119"/>
    <mergeCell ref="A109:V109"/>
    <mergeCell ref="A110:V110"/>
    <mergeCell ref="A114:V114"/>
    <mergeCell ref="A118:S118"/>
    <mergeCell ref="B116:D116"/>
    <mergeCell ref="A117:D117"/>
    <mergeCell ref="B55:D55"/>
    <mergeCell ref="A108:E108"/>
    <mergeCell ref="A89:D89"/>
    <mergeCell ref="B85:D85"/>
    <mergeCell ref="B107:D107"/>
    <mergeCell ref="B102:D102"/>
    <mergeCell ref="B99:D99"/>
    <mergeCell ref="B97:D97"/>
    <mergeCell ref="B100:D100"/>
    <mergeCell ref="B101:D101"/>
    <mergeCell ref="B120:D120"/>
    <mergeCell ref="B122:D122"/>
    <mergeCell ref="R142:U142"/>
    <mergeCell ref="A121:D121"/>
    <mergeCell ref="B123:D123"/>
    <mergeCell ref="B124:D124"/>
    <mergeCell ref="B125:D125"/>
    <mergeCell ref="A126:E126"/>
    <mergeCell ref="D142:G142"/>
    <mergeCell ref="A127:E127"/>
    <mergeCell ref="T7:V7"/>
    <mergeCell ref="O7:S7"/>
    <mergeCell ref="C147:D147"/>
    <mergeCell ref="K147:L147"/>
    <mergeCell ref="B111:D111"/>
    <mergeCell ref="B112:D112"/>
    <mergeCell ref="A113:D113"/>
    <mergeCell ref="B115:D115"/>
    <mergeCell ref="C143:H143"/>
    <mergeCell ref="K143:L14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4"/>
  <sheetViews>
    <sheetView zoomScalePageLayoutView="0" workbookViewId="0" topLeftCell="A127">
      <selection activeCell="C147" sqref="C147:U152"/>
    </sheetView>
  </sheetViews>
  <sheetFormatPr defaultColWidth="9.00390625" defaultRowHeight="12.75"/>
  <cols>
    <col min="1" max="1" width="2.375" style="0" customWidth="1"/>
    <col min="4" max="4" width="11.00390625" style="0" customWidth="1"/>
    <col min="5" max="5" width="4.375" style="0" customWidth="1"/>
    <col min="6" max="6" width="5.25390625" style="0" customWidth="1"/>
    <col min="7" max="8" width="7.125" style="0" customWidth="1"/>
    <col min="9" max="9" width="0.2421875" style="0" hidden="1" customWidth="1"/>
    <col min="10" max="10" width="8.875" style="0" customWidth="1"/>
    <col min="11" max="11" width="7.875" style="0" customWidth="1"/>
    <col min="12" max="12" width="6.75390625" style="0" customWidth="1"/>
    <col min="13" max="13" width="7.75390625" style="0" hidden="1" customWidth="1"/>
    <col min="14" max="14" width="7.875" style="0" customWidth="1"/>
    <col min="15" max="15" width="7.75390625" style="0" customWidth="1"/>
    <col min="16" max="16" width="5.875" style="0" customWidth="1"/>
    <col min="17" max="17" width="6.75390625" style="0" customWidth="1"/>
    <col min="18" max="18" width="6.375" style="0" customWidth="1"/>
    <col min="19" max="19" width="6.75390625" style="0" customWidth="1"/>
    <col min="20" max="20" width="7.875" style="0" customWidth="1"/>
    <col min="21" max="21" width="8.375" style="0" customWidth="1"/>
    <col min="22" max="22" width="10.00390625" style="0" customWidth="1"/>
    <col min="24" max="25" width="11.75390625" style="0" bestFit="1" customWidth="1"/>
    <col min="26" max="26" width="10.125" style="0" bestFit="1" customWidth="1"/>
    <col min="28" max="28" width="10.125" style="0" bestFit="1" customWidth="1"/>
  </cols>
  <sheetData>
    <row r="1" spans="1:22" ht="20.25">
      <c r="A1" s="395" t="s">
        <v>90</v>
      </c>
      <c r="B1" s="395"/>
      <c r="C1" s="395"/>
      <c r="D1" s="395"/>
      <c r="E1" s="395"/>
      <c r="F1" s="395"/>
      <c r="G1" s="395"/>
      <c r="H1" s="395"/>
      <c r="I1" s="1"/>
      <c r="J1" s="1"/>
      <c r="K1" s="1"/>
      <c r="L1" s="1"/>
      <c r="M1" s="1"/>
      <c r="N1" s="1"/>
      <c r="O1" s="1"/>
      <c r="P1" s="2" t="s">
        <v>0</v>
      </c>
      <c r="Q1" s="1"/>
      <c r="R1" s="1"/>
      <c r="S1" s="1"/>
      <c r="T1" s="1"/>
      <c r="U1" s="3"/>
      <c r="V1" s="3"/>
    </row>
    <row r="2" spans="1:22" ht="15" customHeight="1">
      <c r="A2" s="4"/>
      <c r="B2" s="5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5" t="s">
        <v>124</v>
      </c>
      <c r="Q2" s="5"/>
      <c r="R2" s="5"/>
      <c r="S2" s="5"/>
      <c r="T2" s="5"/>
      <c r="U2" s="3"/>
      <c r="V2" s="3"/>
    </row>
    <row r="3" spans="1:22" ht="15" customHeight="1">
      <c r="A3" s="4"/>
      <c r="B3" s="5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5" t="s">
        <v>126</v>
      </c>
      <c r="Q3" s="5"/>
      <c r="R3" s="5"/>
      <c r="S3" s="5"/>
      <c r="T3" s="5"/>
      <c r="U3" s="3"/>
      <c r="V3" s="3"/>
    </row>
    <row r="4" spans="1:22" ht="28.5" customHeight="1" hidden="1">
      <c r="A4" s="4"/>
      <c r="B4" s="5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340"/>
      <c r="Q4" s="340"/>
      <c r="R4" s="340"/>
      <c r="S4" s="340"/>
      <c r="T4" s="340"/>
      <c r="U4" s="340"/>
      <c r="V4" s="340"/>
    </row>
    <row r="5" spans="1:22" ht="32.25" customHeight="1">
      <c r="A5" s="4"/>
      <c r="B5" s="5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341" t="s">
        <v>91</v>
      </c>
      <c r="Q5" s="410"/>
      <c r="R5" s="410"/>
      <c r="S5" s="410"/>
      <c r="T5" s="410"/>
      <c r="U5" s="410"/>
      <c r="V5" s="410"/>
    </row>
    <row r="6" spans="1:22" ht="11.25" customHeight="1">
      <c r="A6" s="4"/>
      <c r="B6" s="3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.75">
      <c r="A7" s="7" t="s">
        <v>1</v>
      </c>
      <c r="B7" s="8"/>
      <c r="C7" s="8"/>
      <c r="D7" s="8"/>
      <c r="E7" s="8"/>
      <c r="F7" s="8"/>
      <c r="G7" s="9"/>
      <c r="H7" s="9"/>
      <c r="I7" s="10"/>
      <c r="J7" s="10"/>
      <c r="K7" s="10"/>
      <c r="L7" s="1"/>
      <c r="M7" s="1"/>
      <c r="N7" s="1"/>
      <c r="O7" s="1"/>
      <c r="P7" s="411" t="s">
        <v>2</v>
      </c>
      <c r="Q7" s="411"/>
      <c r="R7" s="411"/>
      <c r="S7" s="411"/>
      <c r="T7" s="36"/>
      <c r="U7" s="273" t="s">
        <v>92</v>
      </c>
      <c r="V7" s="273"/>
    </row>
    <row r="8" spans="1:22" ht="15.75">
      <c r="A8" s="2" t="s">
        <v>88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3</v>
      </c>
      <c r="Q8" s="3"/>
      <c r="R8" s="3"/>
      <c r="S8" s="3"/>
      <c r="T8" s="3"/>
      <c r="U8" s="3"/>
      <c r="V8" s="3"/>
    </row>
    <row r="9" spans="1:22" ht="1.5" customHeight="1" thickBot="1">
      <c r="A9" s="11"/>
      <c r="B9" s="11"/>
      <c r="C9" s="3"/>
      <c r="D9" s="3"/>
      <c r="E9" s="3"/>
      <c r="F9" s="3"/>
      <c r="G9" s="12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</row>
    <row r="10" spans="1:22" ht="16.5" hidden="1" thickBot="1">
      <c r="A10" s="5"/>
      <c r="B10" s="3"/>
      <c r="C10" s="3"/>
      <c r="D10" s="3"/>
      <c r="E10" s="3"/>
      <c r="F10" s="3"/>
      <c r="G10" s="1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</row>
    <row r="11" spans="1:22" ht="28.5" customHeight="1">
      <c r="A11" s="358" t="s">
        <v>4</v>
      </c>
      <c r="B11" s="342" t="s">
        <v>5</v>
      </c>
      <c r="C11" s="342"/>
      <c r="D11" s="342"/>
      <c r="E11" s="347" t="s">
        <v>6</v>
      </c>
      <c r="F11" s="342" t="s">
        <v>7</v>
      </c>
      <c r="G11" s="342" t="s">
        <v>8</v>
      </c>
      <c r="H11" s="363" t="s">
        <v>9</v>
      </c>
      <c r="I11" s="363"/>
      <c r="J11" s="342" t="s">
        <v>10</v>
      </c>
      <c r="K11" s="344" t="s">
        <v>11</v>
      </c>
      <c r="L11" s="345"/>
      <c r="M11" s="345"/>
      <c r="N11" s="346"/>
      <c r="O11" s="344" t="s">
        <v>12</v>
      </c>
      <c r="P11" s="345"/>
      <c r="Q11" s="345"/>
      <c r="R11" s="345"/>
      <c r="S11" s="346"/>
      <c r="T11" s="37"/>
      <c r="U11" s="335" t="s">
        <v>13</v>
      </c>
      <c r="V11" s="337" t="s">
        <v>87</v>
      </c>
    </row>
    <row r="12" spans="1:28" ht="58.5" customHeight="1" thickBot="1">
      <c r="A12" s="359"/>
      <c r="B12" s="343"/>
      <c r="C12" s="343"/>
      <c r="D12" s="343"/>
      <c r="E12" s="348"/>
      <c r="F12" s="343"/>
      <c r="G12" s="343"/>
      <c r="H12" s="13" t="s">
        <v>14</v>
      </c>
      <c r="I12" s="14" t="s">
        <v>15</v>
      </c>
      <c r="J12" s="343"/>
      <c r="K12" s="13" t="s">
        <v>96</v>
      </c>
      <c r="L12" s="13" t="s">
        <v>16</v>
      </c>
      <c r="M12" s="13" t="s">
        <v>17</v>
      </c>
      <c r="N12" s="13" t="s">
        <v>18</v>
      </c>
      <c r="O12" s="142" t="s">
        <v>98</v>
      </c>
      <c r="P12" s="13" t="s">
        <v>19</v>
      </c>
      <c r="Q12" s="13" t="s">
        <v>20</v>
      </c>
      <c r="R12" s="13" t="s">
        <v>95</v>
      </c>
      <c r="S12" s="13" t="s">
        <v>21</v>
      </c>
      <c r="T12" s="142" t="s">
        <v>97</v>
      </c>
      <c r="U12" s="336"/>
      <c r="V12" s="338"/>
      <c r="Y12" s="32"/>
      <c r="AA12" s="32"/>
      <c r="AB12" s="32"/>
    </row>
    <row r="13" spans="1:22" ht="11.25" customHeight="1" thickBot="1">
      <c r="A13" s="15">
        <v>1</v>
      </c>
      <c r="B13" s="339">
        <v>2</v>
      </c>
      <c r="C13" s="339"/>
      <c r="D13" s="339"/>
      <c r="E13" s="16">
        <v>3</v>
      </c>
      <c r="F13" s="16">
        <v>4</v>
      </c>
      <c r="G13" s="16">
        <v>5</v>
      </c>
      <c r="H13" s="16">
        <v>6</v>
      </c>
      <c r="I13" s="17">
        <v>7</v>
      </c>
      <c r="J13" s="17">
        <v>7</v>
      </c>
      <c r="K13" s="16">
        <v>8</v>
      </c>
      <c r="L13" s="16">
        <v>9</v>
      </c>
      <c r="M13" s="16">
        <v>10</v>
      </c>
      <c r="N13" s="16">
        <v>10</v>
      </c>
      <c r="O13" s="16">
        <v>11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8">
        <v>18</v>
      </c>
    </row>
    <row r="14" spans="1:22" ht="14.25" customHeight="1">
      <c r="A14" s="360" t="s">
        <v>22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2"/>
    </row>
    <row r="15" spans="1:22" ht="16.5" customHeight="1" thickBot="1">
      <c r="A15" s="355" t="s">
        <v>23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7"/>
    </row>
    <row r="16" spans="1:22" ht="13.5" thickBot="1">
      <c r="A16" s="39">
        <v>1</v>
      </c>
      <c r="B16" s="364" t="s">
        <v>24</v>
      </c>
      <c r="C16" s="365"/>
      <c r="D16" s="366"/>
      <c r="E16" s="40">
        <v>15</v>
      </c>
      <c r="F16" s="41">
        <v>1</v>
      </c>
      <c r="G16" s="42">
        <v>4128</v>
      </c>
      <c r="H16" s="43" t="s">
        <v>25</v>
      </c>
      <c r="I16" s="42">
        <v>0</v>
      </c>
      <c r="J16" s="42">
        <v>4128</v>
      </c>
      <c r="K16" s="44">
        <f>J16*20%</f>
        <v>825.6</v>
      </c>
      <c r="L16" s="42">
        <f>J16*40%</f>
        <v>1651.2</v>
      </c>
      <c r="M16" s="42"/>
      <c r="N16" s="42">
        <f>J16*30%</f>
        <v>1238.3999999999999</v>
      </c>
      <c r="O16" s="43" t="s">
        <v>25</v>
      </c>
      <c r="P16" s="42">
        <f>J16*10%</f>
        <v>412.8</v>
      </c>
      <c r="Q16" s="43" t="s">
        <v>25</v>
      </c>
      <c r="R16" s="43">
        <f>J16*15%</f>
        <v>619.1999999999999</v>
      </c>
      <c r="S16" s="43" t="s">
        <v>25</v>
      </c>
      <c r="T16" s="43" t="s">
        <v>25</v>
      </c>
      <c r="U16" s="45">
        <f>J16+K16+L16+N16+P16+R16</f>
        <v>8875.2</v>
      </c>
      <c r="V16" s="46">
        <f>U16*12</f>
        <v>106502.40000000001</v>
      </c>
    </row>
    <row r="17" spans="1:22" ht="22.5" customHeight="1" thickBot="1">
      <c r="A17" s="47">
        <v>2</v>
      </c>
      <c r="B17" s="304" t="s">
        <v>26</v>
      </c>
      <c r="C17" s="305"/>
      <c r="D17" s="306"/>
      <c r="E17" s="21">
        <v>-0.05</v>
      </c>
      <c r="F17" s="48">
        <v>1</v>
      </c>
      <c r="G17" s="49">
        <v>3922</v>
      </c>
      <c r="H17" s="50" t="s">
        <v>25</v>
      </c>
      <c r="I17" s="49">
        <v>0</v>
      </c>
      <c r="J17" s="49">
        <v>3922</v>
      </c>
      <c r="K17" s="75">
        <f aca="true" t="shared" si="0" ref="K17:K27">J17*20%</f>
        <v>784.4000000000001</v>
      </c>
      <c r="L17" s="49" t="s">
        <v>25</v>
      </c>
      <c r="M17" s="50"/>
      <c r="N17" s="49">
        <f>J17*30%</f>
        <v>1176.6</v>
      </c>
      <c r="O17" s="50" t="s">
        <v>25</v>
      </c>
      <c r="P17" s="50" t="s">
        <v>25</v>
      </c>
      <c r="Q17" s="50" t="s">
        <v>25</v>
      </c>
      <c r="R17" s="49" t="s">
        <v>25</v>
      </c>
      <c r="S17" s="50" t="s">
        <v>25</v>
      </c>
      <c r="T17" s="50" t="s">
        <v>25</v>
      </c>
      <c r="U17" s="52">
        <f>J17+K17+M17+N17</f>
        <v>5883</v>
      </c>
      <c r="V17" s="46">
        <f aca="true" t="shared" si="1" ref="V17:V28">U17*12</f>
        <v>70596</v>
      </c>
    </row>
    <row r="18" spans="1:22" ht="23.25" customHeight="1" thickBot="1">
      <c r="A18" s="47">
        <v>3</v>
      </c>
      <c r="B18" s="304" t="s">
        <v>27</v>
      </c>
      <c r="C18" s="305"/>
      <c r="D18" s="306"/>
      <c r="E18" s="21">
        <v>-0.05</v>
      </c>
      <c r="F18" s="53">
        <v>1</v>
      </c>
      <c r="G18" s="49">
        <v>3922</v>
      </c>
      <c r="H18" s="50" t="s">
        <v>25</v>
      </c>
      <c r="I18" s="49">
        <v>0</v>
      </c>
      <c r="J18" s="49">
        <v>3922</v>
      </c>
      <c r="K18" s="75">
        <f t="shared" si="0"/>
        <v>784.4000000000001</v>
      </c>
      <c r="L18" s="50" t="s">
        <v>25</v>
      </c>
      <c r="M18" s="50"/>
      <c r="N18" s="49">
        <f>J18*30%</f>
        <v>1176.6</v>
      </c>
      <c r="O18" s="50" t="s">
        <v>25</v>
      </c>
      <c r="P18" s="50">
        <f>G18*10%</f>
        <v>392.20000000000005</v>
      </c>
      <c r="Q18" s="50" t="s">
        <v>25</v>
      </c>
      <c r="R18" s="49" t="s">
        <v>25</v>
      </c>
      <c r="S18" s="50" t="s">
        <v>25</v>
      </c>
      <c r="T18" s="50" t="s">
        <v>25</v>
      </c>
      <c r="U18" s="52">
        <f>J18+K18+M18+N18+P18</f>
        <v>6275.2</v>
      </c>
      <c r="V18" s="46">
        <f t="shared" si="1"/>
        <v>75302.4</v>
      </c>
    </row>
    <row r="19" spans="1:22" ht="23.25" customHeight="1" thickBot="1">
      <c r="A19" s="47">
        <v>4</v>
      </c>
      <c r="B19" s="304" t="s">
        <v>28</v>
      </c>
      <c r="C19" s="305"/>
      <c r="D19" s="306"/>
      <c r="E19" s="54">
        <v>-0.1</v>
      </c>
      <c r="F19" s="53">
        <v>1</v>
      </c>
      <c r="G19" s="49">
        <v>3715</v>
      </c>
      <c r="H19" s="50" t="s">
        <v>25</v>
      </c>
      <c r="I19" s="49">
        <v>0</v>
      </c>
      <c r="J19" s="49">
        <v>3715</v>
      </c>
      <c r="K19" s="75">
        <f t="shared" si="0"/>
        <v>743</v>
      </c>
      <c r="L19" s="50" t="s">
        <v>25</v>
      </c>
      <c r="M19" s="50"/>
      <c r="N19" s="49">
        <f>J19*30%</f>
        <v>1114.5</v>
      </c>
      <c r="O19" s="50" t="s">
        <v>25</v>
      </c>
      <c r="P19" s="50" t="s">
        <v>25</v>
      </c>
      <c r="Q19" s="50" t="s">
        <v>25</v>
      </c>
      <c r="R19" s="49" t="s">
        <v>25</v>
      </c>
      <c r="S19" s="50" t="s">
        <v>25</v>
      </c>
      <c r="T19" s="50" t="s">
        <v>25</v>
      </c>
      <c r="U19" s="52">
        <f>J19+K19+M19+N19</f>
        <v>5572.5</v>
      </c>
      <c r="V19" s="46">
        <f t="shared" si="1"/>
        <v>66870</v>
      </c>
    </row>
    <row r="20" spans="1:22" ht="13.5" thickBot="1">
      <c r="A20" s="47">
        <v>5</v>
      </c>
      <c r="B20" s="304" t="s">
        <v>29</v>
      </c>
      <c r="C20" s="305"/>
      <c r="D20" s="306"/>
      <c r="E20" s="48">
        <v>10</v>
      </c>
      <c r="F20" s="48">
        <v>1</v>
      </c>
      <c r="G20" s="49">
        <v>2912</v>
      </c>
      <c r="H20" s="50" t="s">
        <v>25</v>
      </c>
      <c r="I20" s="49">
        <v>0</v>
      </c>
      <c r="J20" s="49">
        <v>2912</v>
      </c>
      <c r="K20" s="75">
        <f t="shared" si="0"/>
        <v>582.4</v>
      </c>
      <c r="L20" s="50" t="s">
        <v>25</v>
      </c>
      <c r="M20" s="49"/>
      <c r="N20" s="49">
        <f>J20*20%</f>
        <v>582.4</v>
      </c>
      <c r="O20" s="50" t="s">
        <v>25</v>
      </c>
      <c r="P20" s="50" t="s">
        <v>25</v>
      </c>
      <c r="Q20" s="50" t="s">
        <v>25</v>
      </c>
      <c r="R20" s="49" t="s">
        <v>25</v>
      </c>
      <c r="S20" s="50" t="s">
        <v>25</v>
      </c>
      <c r="T20" s="50" t="s">
        <v>25</v>
      </c>
      <c r="U20" s="52">
        <f aca="true" t="shared" si="2" ref="U20:U26">J20+K20+N20</f>
        <v>4076.8</v>
      </c>
      <c r="V20" s="46">
        <f t="shared" si="1"/>
        <v>48921.600000000006</v>
      </c>
    </row>
    <row r="21" spans="1:22" ht="13.5" thickBot="1">
      <c r="A21" s="47">
        <v>6</v>
      </c>
      <c r="B21" s="324" t="s">
        <v>30</v>
      </c>
      <c r="C21" s="324"/>
      <c r="D21" s="324"/>
      <c r="E21" s="48">
        <v>12</v>
      </c>
      <c r="F21" s="48">
        <v>1</v>
      </c>
      <c r="G21" s="49">
        <v>3392</v>
      </c>
      <c r="H21" s="50"/>
      <c r="I21" s="49">
        <v>0</v>
      </c>
      <c r="J21" s="49">
        <v>3392</v>
      </c>
      <c r="K21" s="75">
        <f t="shared" si="0"/>
        <v>678.4000000000001</v>
      </c>
      <c r="L21" s="50" t="s">
        <v>25</v>
      </c>
      <c r="M21" s="49"/>
      <c r="N21" s="49">
        <f>J21*20%</f>
        <v>678.4000000000001</v>
      </c>
      <c r="O21" s="50" t="s">
        <v>25</v>
      </c>
      <c r="P21" s="50" t="s">
        <v>25</v>
      </c>
      <c r="Q21" s="50" t="s">
        <v>25</v>
      </c>
      <c r="R21" s="49" t="s">
        <v>25</v>
      </c>
      <c r="S21" s="50" t="s">
        <v>25</v>
      </c>
      <c r="T21" s="50" t="s">
        <v>25</v>
      </c>
      <c r="U21" s="52">
        <f t="shared" si="2"/>
        <v>4748.8</v>
      </c>
      <c r="V21" s="46">
        <f t="shared" si="1"/>
        <v>56985.600000000006</v>
      </c>
    </row>
    <row r="22" spans="1:22" ht="12" customHeight="1" thickBot="1">
      <c r="A22" s="47">
        <v>7</v>
      </c>
      <c r="B22" s="354" t="s">
        <v>31</v>
      </c>
      <c r="C22" s="354"/>
      <c r="D22" s="354"/>
      <c r="E22" s="48">
        <v>11</v>
      </c>
      <c r="F22" s="53">
        <v>1</v>
      </c>
      <c r="G22" s="49">
        <v>3152</v>
      </c>
      <c r="H22" s="50" t="s">
        <v>25</v>
      </c>
      <c r="I22" s="49">
        <v>0</v>
      </c>
      <c r="J22" s="49">
        <v>3152</v>
      </c>
      <c r="K22" s="75">
        <f t="shared" si="0"/>
        <v>630.4000000000001</v>
      </c>
      <c r="L22" s="50" t="s">
        <v>25</v>
      </c>
      <c r="M22" s="49"/>
      <c r="N22" s="49">
        <f>J22*20%</f>
        <v>630.4000000000001</v>
      </c>
      <c r="O22" s="50" t="s">
        <v>25</v>
      </c>
      <c r="P22" s="50" t="s">
        <v>25</v>
      </c>
      <c r="Q22" s="50" t="s">
        <v>25</v>
      </c>
      <c r="R22" s="49" t="s">
        <v>25</v>
      </c>
      <c r="S22" s="50" t="s">
        <v>25</v>
      </c>
      <c r="T22" s="50" t="s">
        <v>25</v>
      </c>
      <c r="U22" s="52">
        <f t="shared" si="2"/>
        <v>4412.8</v>
      </c>
      <c r="V22" s="46">
        <f t="shared" si="1"/>
        <v>52953.600000000006</v>
      </c>
    </row>
    <row r="23" spans="1:22" ht="13.5" thickBot="1">
      <c r="A23" s="47">
        <v>8</v>
      </c>
      <c r="B23" s="267" t="s">
        <v>32</v>
      </c>
      <c r="C23" s="268"/>
      <c r="D23" s="264"/>
      <c r="E23" s="48">
        <v>11</v>
      </c>
      <c r="F23" s="53">
        <v>1</v>
      </c>
      <c r="G23" s="49">
        <v>3152</v>
      </c>
      <c r="H23" s="49" t="s">
        <v>25</v>
      </c>
      <c r="I23" s="49"/>
      <c r="J23" s="49">
        <v>3152</v>
      </c>
      <c r="K23" s="75">
        <f t="shared" si="0"/>
        <v>630.4000000000001</v>
      </c>
      <c r="L23" s="49" t="s">
        <v>25</v>
      </c>
      <c r="M23" s="49"/>
      <c r="N23" s="49">
        <f>J23*20%</f>
        <v>630.4000000000001</v>
      </c>
      <c r="O23" s="49" t="s">
        <v>25</v>
      </c>
      <c r="P23" s="49" t="s">
        <v>25</v>
      </c>
      <c r="Q23" s="49" t="s">
        <v>25</v>
      </c>
      <c r="R23" s="49" t="s">
        <v>25</v>
      </c>
      <c r="S23" s="49" t="s">
        <v>25</v>
      </c>
      <c r="T23" s="49" t="s">
        <v>25</v>
      </c>
      <c r="U23" s="52">
        <f t="shared" si="2"/>
        <v>4412.8</v>
      </c>
      <c r="V23" s="46">
        <f t="shared" si="1"/>
        <v>52953.600000000006</v>
      </c>
    </row>
    <row r="24" spans="1:22" ht="13.5" thickBot="1">
      <c r="A24" s="47">
        <v>9</v>
      </c>
      <c r="B24" s="354" t="s">
        <v>32</v>
      </c>
      <c r="C24" s="354"/>
      <c r="D24" s="354"/>
      <c r="E24" s="56">
        <v>10</v>
      </c>
      <c r="F24" s="53">
        <v>1</v>
      </c>
      <c r="G24" s="49">
        <v>2912</v>
      </c>
      <c r="H24" s="50" t="s">
        <v>25</v>
      </c>
      <c r="I24" s="49">
        <v>0</v>
      </c>
      <c r="J24" s="49">
        <v>2912</v>
      </c>
      <c r="K24" s="75">
        <f t="shared" si="0"/>
        <v>582.4</v>
      </c>
      <c r="L24" s="50" t="s">
        <v>25</v>
      </c>
      <c r="M24" s="49"/>
      <c r="N24" s="49">
        <f>J24*20%</f>
        <v>582.4</v>
      </c>
      <c r="O24" s="50" t="s">
        <v>25</v>
      </c>
      <c r="P24" s="50" t="s">
        <v>25</v>
      </c>
      <c r="Q24" s="50" t="s">
        <v>25</v>
      </c>
      <c r="R24" s="49" t="s">
        <v>25</v>
      </c>
      <c r="S24" s="50" t="s">
        <v>25</v>
      </c>
      <c r="T24" s="50" t="s">
        <v>25</v>
      </c>
      <c r="U24" s="57">
        <f t="shared" si="2"/>
        <v>4076.8</v>
      </c>
      <c r="V24" s="46">
        <f t="shared" si="1"/>
        <v>48921.600000000006</v>
      </c>
    </row>
    <row r="25" spans="1:22" ht="13.5" thickBot="1">
      <c r="A25" s="47">
        <v>10</v>
      </c>
      <c r="B25" s="354" t="s">
        <v>33</v>
      </c>
      <c r="C25" s="354"/>
      <c r="D25" s="354"/>
      <c r="E25" s="48">
        <v>11</v>
      </c>
      <c r="F25" s="53">
        <v>1</v>
      </c>
      <c r="G25" s="49">
        <v>3152</v>
      </c>
      <c r="H25" s="50" t="s">
        <v>25</v>
      </c>
      <c r="I25" s="49">
        <v>0</v>
      </c>
      <c r="J25" s="49">
        <v>3152</v>
      </c>
      <c r="K25" s="75">
        <f t="shared" si="0"/>
        <v>630.4000000000001</v>
      </c>
      <c r="L25" s="50" t="s">
        <v>25</v>
      </c>
      <c r="M25" s="49"/>
      <c r="N25" s="49">
        <f>J25*30%</f>
        <v>945.5999999999999</v>
      </c>
      <c r="O25" s="50" t="s">
        <v>25</v>
      </c>
      <c r="P25" s="50" t="s">
        <v>25</v>
      </c>
      <c r="Q25" s="50" t="s">
        <v>25</v>
      </c>
      <c r="R25" s="49" t="s">
        <v>25</v>
      </c>
      <c r="S25" s="50" t="s">
        <v>25</v>
      </c>
      <c r="T25" s="50" t="s">
        <v>25</v>
      </c>
      <c r="U25" s="52">
        <f t="shared" si="2"/>
        <v>4728</v>
      </c>
      <c r="V25" s="46">
        <f t="shared" si="1"/>
        <v>56736</v>
      </c>
    </row>
    <row r="26" spans="1:22" ht="13.5" thickBot="1">
      <c r="A26" s="19">
        <v>11</v>
      </c>
      <c r="B26" s="267" t="s">
        <v>34</v>
      </c>
      <c r="C26" s="268"/>
      <c r="D26" s="264"/>
      <c r="E26" s="58">
        <v>12</v>
      </c>
      <c r="F26" s="59">
        <v>1</v>
      </c>
      <c r="G26" s="60">
        <v>3392</v>
      </c>
      <c r="H26" s="60" t="s">
        <v>25</v>
      </c>
      <c r="I26" s="60">
        <v>0</v>
      </c>
      <c r="J26" s="49">
        <v>3392</v>
      </c>
      <c r="K26" s="75">
        <f t="shared" si="0"/>
        <v>678.4000000000001</v>
      </c>
      <c r="L26" s="49" t="s">
        <v>25</v>
      </c>
      <c r="M26" s="49"/>
      <c r="N26" s="49">
        <f>J26*30%</f>
        <v>1017.5999999999999</v>
      </c>
      <c r="O26" s="60" t="s">
        <v>25</v>
      </c>
      <c r="P26" s="60" t="s">
        <v>25</v>
      </c>
      <c r="Q26" s="60" t="s">
        <v>25</v>
      </c>
      <c r="R26" s="60" t="s">
        <v>25</v>
      </c>
      <c r="S26" s="60" t="s">
        <v>25</v>
      </c>
      <c r="T26" s="60" t="s">
        <v>25</v>
      </c>
      <c r="U26" s="52">
        <f t="shared" si="2"/>
        <v>5088</v>
      </c>
      <c r="V26" s="46">
        <f t="shared" si="1"/>
        <v>61056</v>
      </c>
    </row>
    <row r="27" spans="1:24" ht="13.5" thickBot="1">
      <c r="A27" s="22">
        <v>12</v>
      </c>
      <c r="B27" s="399" t="s">
        <v>35</v>
      </c>
      <c r="C27" s="399"/>
      <c r="D27" s="399"/>
      <c r="E27" s="63"/>
      <c r="F27" s="64">
        <v>1</v>
      </c>
      <c r="G27" s="65">
        <v>3922</v>
      </c>
      <c r="H27" s="66" t="s">
        <v>25</v>
      </c>
      <c r="I27" s="65">
        <v>0</v>
      </c>
      <c r="J27" s="65">
        <v>3922</v>
      </c>
      <c r="K27" s="72">
        <f t="shared" si="0"/>
        <v>784.4000000000001</v>
      </c>
      <c r="L27" s="145" t="s">
        <v>25</v>
      </c>
      <c r="M27" s="55"/>
      <c r="N27" s="55">
        <f>J27*20%</f>
        <v>784.4000000000001</v>
      </c>
      <c r="O27" s="66" t="s">
        <v>25</v>
      </c>
      <c r="P27" s="66" t="s">
        <v>25</v>
      </c>
      <c r="Q27" s="66" t="s">
        <v>25</v>
      </c>
      <c r="R27" s="65" t="s">
        <v>25</v>
      </c>
      <c r="S27" s="66" t="s">
        <v>25</v>
      </c>
      <c r="T27" s="66" t="s">
        <v>25</v>
      </c>
      <c r="U27" s="67">
        <f>J27+K27+M27+N27</f>
        <v>5490.799999999999</v>
      </c>
      <c r="V27" s="46">
        <f t="shared" si="1"/>
        <v>65889.59999999999</v>
      </c>
      <c r="X27" s="33"/>
    </row>
    <row r="28" spans="1:22" ht="15" customHeight="1" thickBot="1">
      <c r="A28" s="396" t="s">
        <v>36</v>
      </c>
      <c r="B28" s="397"/>
      <c r="C28" s="397"/>
      <c r="D28" s="397"/>
      <c r="E28" s="398"/>
      <c r="F28" s="68">
        <f>SUM(F16:F27)</f>
        <v>12</v>
      </c>
      <c r="G28" s="69" t="s">
        <v>37</v>
      </c>
      <c r="H28" s="69" t="s">
        <v>37</v>
      </c>
      <c r="I28" s="69" t="s">
        <v>37</v>
      </c>
      <c r="J28" s="69">
        <f>(J16+J17+J18+J19+J20+J21+J22+J23+J24+J25+J26+J27)</f>
        <v>41673</v>
      </c>
      <c r="K28" s="69">
        <f>SUM(K16:K27)</f>
        <v>8334.599999999999</v>
      </c>
      <c r="L28" s="69">
        <f aca="true" t="shared" si="3" ref="L28:R28">SUM(L16:L27)</f>
        <v>1651.2</v>
      </c>
      <c r="M28" s="69"/>
      <c r="N28" s="69">
        <f t="shared" si="3"/>
        <v>10557.699999999999</v>
      </c>
      <c r="O28" s="69">
        <f t="shared" si="3"/>
        <v>0</v>
      </c>
      <c r="P28" s="69">
        <f t="shared" si="3"/>
        <v>805</v>
      </c>
      <c r="Q28" s="69" t="s">
        <v>37</v>
      </c>
      <c r="R28" s="69">
        <f t="shared" si="3"/>
        <v>619.1999999999999</v>
      </c>
      <c r="S28" s="69" t="s">
        <v>37</v>
      </c>
      <c r="T28" s="69">
        <f>SUM(T16:T27)</f>
        <v>0</v>
      </c>
      <c r="U28" s="69">
        <f>SUM(U16:U27)</f>
        <v>63640.70000000001</v>
      </c>
      <c r="V28" s="144">
        <f t="shared" si="1"/>
        <v>763688.4000000001</v>
      </c>
    </row>
    <row r="29" spans="1:22" ht="14.25" customHeight="1" thickBot="1">
      <c r="A29" s="325" t="s">
        <v>38</v>
      </c>
      <c r="B29" s="326"/>
      <c r="C29" s="326"/>
      <c r="D29" s="326"/>
      <c r="E29" s="326"/>
      <c r="F29" s="326"/>
      <c r="G29" s="326"/>
      <c r="H29" s="326"/>
      <c r="I29" s="326"/>
      <c r="J29" s="326"/>
      <c r="K29" s="402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7"/>
    </row>
    <row r="30" spans="1:22" ht="13.5" thickBot="1">
      <c r="A30" s="70">
        <v>1</v>
      </c>
      <c r="B30" s="390" t="s">
        <v>39</v>
      </c>
      <c r="C30" s="390"/>
      <c r="D30" s="390"/>
      <c r="E30" s="71">
        <v>12</v>
      </c>
      <c r="F30" s="71">
        <v>2</v>
      </c>
      <c r="G30" s="55">
        <v>3392</v>
      </c>
      <c r="H30" s="51">
        <v>1017.6</v>
      </c>
      <c r="I30" s="55">
        <v>0</v>
      </c>
      <c r="J30" s="55">
        <v>3900.8</v>
      </c>
      <c r="K30" s="42">
        <f>(J30*20%)*F30</f>
        <v>1560.3200000000002</v>
      </c>
      <c r="L30" s="72" t="s">
        <v>25</v>
      </c>
      <c r="M30" s="73" t="s">
        <v>25</v>
      </c>
      <c r="N30" s="51">
        <f>(F30*J30)*30%</f>
        <v>2340.48</v>
      </c>
      <c r="O30" s="72" t="s">
        <v>25</v>
      </c>
      <c r="P30" s="51" t="s">
        <v>25</v>
      </c>
      <c r="Q30" s="51" t="s">
        <v>25</v>
      </c>
      <c r="R30" s="55" t="s">
        <v>25</v>
      </c>
      <c r="S30" s="51" t="s">
        <v>25</v>
      </c>
      <c r="T30" s="51" t="s">
        <v>25</v>
      </c>
      <c r="U30" s="57">
        <f>G30*F30+H30+K30+N30</f>
        <v>11702.4</v>
      </c>
      <c r="V30" s="74">
        <f>U30*12</f>
        <v>140428.8</v>
      </c>
    </row>
    <row r="31" spans="1:22" ht="13.5" thickBot="1">
      <c r="A31" s="70">
        <v>2</v>
      </c>
      <c r="B31" s="304" t="s">
        <v>40</v>
      </c>
      <c r="C31" s="305"/>
      <c r="D31" s="306"/>
      <c r="E31" s="71">
        <v>12</v>
      </c>
      <c r="F31" s="71">
        <v>3</v>
      </c>
      <c r="G31" s="55">
        <v>3392</v>
      </c>
      <c r="H31" s="51">
        <v>1017.6</v>
      </c>
      <c r="I31" s="55"/>
      <c r="J31" s="55">
        <v>3731.2</v>
      </c>
      <c r="K31" s="49">
        <f>(J31*20%)*F31</f>
        <v>2238.7200000000003</v>
      </c>
      <c r="L31" s="72"/>
      <c r="M31" s="73" t="s">
        <v>25</v>
      </c>
      <c r="N31" s="51">
        <f>(F31*J31)*20%</f>
        <v>2238.72</v>
      </c>
      <c r="O31" s="73" t="s">
        <v>25</v>
      </c>
      <c r="P31" s="55" t="s">
        <v>25</v>
      </c>
      <c r="Q31" s="55" t="s">
        <v>25</v>
      </c>
      <c r="R31" s="55" t="s">
        <v>25</v>
      </c>
      <c r="S31" s="55" t="s">
        <v>25</v>
      </c>
      <c r="T31" s="55" t="s">
        <v>25</v>
      </c>
      <c r="U31" s="57">
        <f aca="true" t="shared" si="4" ref="U31:U37">G31*F31+H31+K31+N31</f>
        <v>15671.039999999999</v>
      </c>
      <c r="V31" s="74">
        <f aca="true" t="shared" si="5" ref="V31:V37">U31*12</f>
        <v>188052.47999999998</v>
      </c>
    </row>
    <row r="32" spans="1:22" ht="13.5" thickBot="1">
      <c r="A32" s="47">
        <v>3</v>
      </c>
      <c r="B32" s="324" t="s">
        <v>41</v>
      </c>
      <c r="C32" s="324"/>
      <c r="D32" s="324"/>
      <c r="E32" s="56">
        <v>11</v>
      </c>
      <c r="F32" s="56">
        <v>8</v>
      </c>
      <c r="G32" s="49">
        <v>3152</v>
      </c>
      <c r="H32" s="50">
        <v>0</v>
      </c>
      <c r="I32" s="49">
        <v>0</v>
      </c>
      <c r="J32" s="49">
        <v>3152</v>
      </c>
      <c r="K32" s="62">
        <f aca="true" t="shared" si="6" ref="K32:K40">(J32*20%)*F32</f>
        <v>5043.200000000001</v>
      </c>
      <c r="L32" s="75" t="s">
        <v>25</v>
      </c>
      <c r="M32" s="76" t="s">
        <v>25</v>
      </c>
      <c r="N32" s="51">
        <f>(F32*J32)*20%</f>
        <v>5043.200000000001</v>
      </c>
      <c r="O32" s="75" t="s">
        <v>25</v>
      </c>
      <c r="P32" s="50" t="s">
        <v>25</v>
      </c>
      <c r="Q32" s="50" t="s">
        <v>25</v>
      </c>
      <c r="R32" s="49" t="s">
        <v>25</v>
      </c>
      <c r="S32" s="50" t="s">
        <v>25</v>
      </c>
      <c r="T32" s="50" t="s">
        <v>25</v>
      </c>
      <c r="U32" s="57">
        <f t="shared" si="4"/>
        <v>35302.4</v>
      </c>
      <c r="V32" s="74">
        <f t="shared" si="5"/>
        <v>423628.80000000005</v>
      </c>
    </row>
    <row r="33" spans="1:22" ht="13.5" thickBot="1">
      <c r="A33" s="47">
        <v>4</v>
      </c>
      <c r="B33" s="324" t="s">
        <v>42</v>
      </c>
      <c r="C33" s="324"/>
      <c r="D33" s="324"/>
      <c r="E33" s="56">
        <v>10</v>
      </c>
      <c r="F33" s="56">
        <v>6</v>
      </c>
      <c r="G33" s="49">
        <v>2912</v>
      </c>
      <c r="H33" s="50">
        <v>0</v>
      </c>
      <c r="I33" s="49">
        <v>0</v>
      </c>
      <c r="J33" s="49">
        <v>2912</v>
      </c>
      <c r="K33" s="49">
        <f t="shared" si="6"/>
        <v>3494.3999999999996</v>
      </c>
      <c r="L33" s="75" t="s">
        <v>25</v>
      </c>
      <c r="M33" s="76" t="s">
        <v>25</v>
      </c>
      <c r="N33" s="51">
        <f>(F33*J33)*20%</f>
        <v>3494.4</v>
      </c>
      <c r="O33" s="75" t="s">
        <v>25</v>
      </c>
      <c r="P33" s="50" t="s">
        <v>25</v>
      </c>
      <c r="Q33" s="50" t="s">
        <v>25</v>
      </c>
      <c r="R33" s="49" t="s">
        <v>25</v>
      </c>
      <c r="S33" s="50" t="s">
        <v>25</v>
      </c>
      <c r="T33" s="50" t="s">
        <v>25</v>
      </c>
      <c r="U33" s="57">
        <f t="shared" si="4"/>
        <v>24460.800000000003</v>
      </c>
      <c r="V33" s="74">
        <f t="shared" si="5"/>
        <v>293529.60000000003</v>
      </c>
    </row>
    <row r="34" spans="1:22" ht="12.75" customHeight="1" thickBot="1">
      <c r="A34" s="47">
        <v>5</v>
      </c>
      <c r="B34" s="304" t="s">
        <v>42</v>
      </c>
      <c r="C34" s="305"/>
      <c r="D34" s="306"/>
      <c r="E34" s="56">
        <v>9</v>
      </c>
      <c r="F34" s="56">
        <v>9</v>
      </c>
      <c r="G34" s="49">
        <v>2768</v>
      </c>
      <c r="H34" s="50">
        <v>0</v>
      </c>
      <c r="I34" s="49">
        <v>0</v>
      </c>
      <c r="J34" s="49">
        <v>2768</v>
      </c>
      <c r="K34" s="55">
        <f t="shared" si="6"/>
        <v>4982.400000000001</v>
      </c>
      <c r="L34" s="76" t="s">
        <v>25</v>
      </c>
      <c r="M34" s="76" t="s">
        <v>25</v>
      </c>
      <c r="N34" s="51">
        <f>(F34*J34)*10%</f>
        <v>2491.2000000000003</v>
      </c>
      <c r="O34" s="76" t="s">
        <v>25</v>
      </c>
      <c r="P34" s="49" t="s">
        <v>25</v>
      </c>
      <c r="Q34" s="49" t="s">
        <v>25</v>
      </c>
      <c r="R34" s="49" t="s">
        <v>25</v>
      </c>
      <c r="S34" s="49" t="s">
        <v>25</v>
      </c>
      <c r="T34" s="49" t="s">
        <v>25</v>
      </c>
      <c r="U34" s="57">
        <f t="shared" si="4"/>
        <v>32385.600000000002</v>
      </c>
      <c r="V34" s="74">
        <f t="shared" si="5"/>
        <v>388627.2</v>
      </c>
    </row>
    <row r="35" spans="1:22" ht="13.5" hidden="1" thickBot="1">
      <c r="A35" s="47"/>
      <c r="B35" s="324"/>
      <c r="C35" s="324"/>
      <c r="D35" s="324"/>
      <c r="E35" s="56"/>
      <c r="F35" s="56"/>
      <c r="G35" s="49"/>
      <c r="H35" s="50"/>
      <c r="I35" s="49"/>
      <c r="J35" s="49"/>
      <c r="K35" s="146"/>
      <c r="L35" s="76"/>
      <c r="M35" s="76"/>
      <c r="N35" s="51"/>
      <c r="O35" s="75"/>
      <c r="P35" s="75"/>
      <c r="Q35" s="75"/>
      <c r="R35" s="76" t="s">
        <v>25</v>
      </c>
      <c r="S35" s="75" t="s">
        <v>25</v>
      </c>
      <c r="T35" s="75" t="s">
        <v>25</v>
      </c>
      <c r="U35" s="57">
        <f t="shared" si="4"/>
        <v>0</v>
      </c>
      <c r="V35" s="74">
        <f t="shared" si="5"/>
        <v>0</v>
      </c>
    </row>
    <row r="36" spans="1:22" ht="13.5" thickBot="1">
      <c r="A36" s="47">
        <v>6</v>
      </c>
      <c r="B36" s="324" t="s">
        <v>43</v>
      </c>
      <c r="C36" s="324"/>
      <c r="D36" s="324"/>
      <c r="E36" s="56">
        <v>10</v>
      </c>
      <c r="F36" s="56">
        <v>1</v>
      </c>
      <c r="G36" s="49">
        <v>2912</v>
      </c>
      <c r="H36" s="50">
        <v>0</v>
      </c>
      <c r="I36" s="49">
        <v>0</v>
      </c>
      <c r="J36" s="49">
        <v>2912</v>
      </c>
      <c r="K36" s="49">
        <f t="shared" si="6"/>
        <v>582.4</v>
      </c>
      <c r="L36" s="75" t="s">
        <v>25</v>
      </c>
      <c r="M36" s="76" t="s">
        <v>25</v>
      </c>
      <c r="N36" s="51">
        <f>(F36*J36)*20%</f>
        <v>582.4</v>
      </c>
      <c r="O36" s="75" t="s">
        <v>25</v>
      </c>
      <c r="P36" s="50" t="s">
        <v>25</v>
      </c>
      <c r="Q36" s="50" t="s">
        <v>25</v>
      </c>
      <c r="R36" s="49" t="s">
        <v>25</v>
      </c>
      <c r="S36" s="50" t="s">
        <v>25</v>
      </c>
      <c r="T36" s="50" t="s">
        <v>25</v>
      </c>
      <c r="U36" s="57">
        <f t="shared" si="4"/>
        <v>4076.8</v>
      </c>
      <c r="V36" s="74">
        <f t="shared" si="5"/>
        <v>48921.600000000006</v>
      </c>
    </row>
    <row r="37" spans="1:22" ht="12.75" customHeight="1" thickBot="1">
      <c r="A37" s="47">
        <v>7</v>
      </c>
      <c r="B37" s="324" t="s">
        <v>43</v>
      </c>
      <c r="C37" s="324"/>
      <c r="D37" s="324"/>
      <c r="E37" s="56">
        <v>9</v>
      </c>
      <c r="F37" s="56">
        <v>2</v>
      </c>
      <c r="G37" s="49">
        <v>2768</v>
      </c>
      <c r="H37" s="50">
        <v>0</v>
      </c>
      <c r="I37" s="49">
        <v>0</v>
      </c>
      <c r="J37" s="49">
        <v>2768</v>
      </c>
      <c r="K37" s="49">
        <f t="shared" si="6"/>
        <v>1107.2</v>
      </c>
      <c r="L37" s="75" t="s">
        <v>25</v>
      </c>
      <c r="M37" s="76" t="s">
        <v>25</v>
      </c>
      <c r="N37" s="51">
        <f>(F37*J37)*10%</f>
        <v>553.6</v>
      </c>
      <c r="O37" s="75" t="s">
        <v>25</v>
      </c>
      <c r="P37" s="75" t="s">
        <v>25</v>
      </c>
      <c r="Q37" s="75" t="s">
        <v>25</v>
      </c>
      <c r="R37" s="76" t="s">
        <v>25</v>
      </c>
      <c r="S37" s="75" t="s">
        <v>25</v>
      </c>
      <c r="T37" s="75" t="s">
        <v>25</v>
      </c>
      <c r="U37" s="57">
        <f t="shared" si="4"/>
        <v>7196.8</v>
      </c>
      <c r="V37" s="74">
        <f t="shared" si="5"/>
        <v>86361.6</v>
      </c>
    </row>
    <row r="38" spans="1:22" ht="13.5" hidden="1" thickBot="1">
      <c r="A38" s="47"/>
      <c r="B38" s="324"/>
      <c r="C38" s="324"/>
      <c r="D38" s="324"/>
      <c r="E38" s="56"/>
      <c r="F38" s="56"/>
      <c r="G38" s="49"/>
      <c r="H38" s="50"/>
      <c r="I38" s="49"/>
      <c r="J38" s="55"/>
      <c r="K38" s="55">
        <f t="shared" si="6"/>
        <v>0</v>
      </c>
      <c r="L38" s="72"/>
      <c r="M38" s="75"/>
      <c r="N38" s="50"/>
      <c r="O38" s="75"/>
      <c r="P38" s="50"/>
      <c r="Q38" s="50"/>
      <c r="R38" s="50"/>
      <c r="S38" s="50"/>
      <c r="T38" s="50"/>
      <c r="U38" s="57"/>
      <c r="V38" s="74">
        <v>0</v>
      </c>
    </row>
    <row r="39" spans="1:22" ht="13.5" hidden="1" thickBot="1">
      <c r="A39" s="19"/>
      <c r="B39" s="328"/>
      <c r="C39" s="328"/>
      <c r="D39" s="328"/>
      <c r="E39" s="77"/>
      <c r="F39" s="77"/>
      <c r="G39" s="60"/>
      <c r="H39" s="61"/>
      <c r="I39" s="60"/>
      <c r="J39" s="60"/>
      <c r="K39" s="42">
        <f t="shared" si="6"/>
        <v>0</v>
      </c>
      <c r="L39" s="78"/>
      <c r="M39" s="78"/>
      <c r="N39" s="78"/>
      <c r="O39" s="78"/>
      <c r="P39" s="61"/>
      <c r="Q39" s="61"/>
      <c r="R39" s="61"/>
      <c r="S39" s="61"/>
      <c r="T39" s="61"/>
      <c r="U39" s="57"/>
      <c r="V39" s="74">
        <v>0</v>
      </c>
    </row>
    <row r="40" spans="1:22" ht="13.5" hidden="1" thickBot="1">
      <c r="A40" s="77"/>
      <c r="B40" s="384"/>
      <c r="C40" s="385"/>
      <c r="D40" s="386"/>
      <c r="E40" s="77"/>
      <c r="F40" s="77"/>
      <c r="G40" s="60"/>
      <c r="H40" s="60"/>
      <c r="I40" s="60"/>
      <c r="J40" s="60"/>
      <c r="K40" s="146">
        <f t="shared" si="6"/>
        <v>0</v>
      </c>
      <c r="L40" s="78"/>
      <c r="M40" s="78"/>
      <c r="N40" s="78"/>
      <c r="O40" s="78"/>
      <c r="P40" s="78"/>
      <c r="Q40" s="78"/>
      <c r="R40" s="78"/>
      <c r="S40" s="78"/>
      <c r="T40" s="78"/>
      <c r="U40" s="79"/>
      <c r="V40" s="74">
        <v>0</v>
      </c>
    </row>
    <row r="41" spans="1:24" ht="13.5" customHeight="1" thickBot="1">
      <c r="A41" s="396" t="s">
        <v>36</v>
      </c>
      <c r="B41" s="397"/>
      <c r="C41" s="397"/>
      <c r="D41" s="397"/>
      <c r="E41" s="398"/>
      <c r="F41" s="150">
        <f>F30+F31+F32+F33+F34+F36+F37</f>
        <v>31</v>
      </c>
      <c r="G41" s="69" t="s">
        <v>37</v>
      </c>
      <c r="H41" s="69" t="s">
        <v>37</v>
      </c>
      <c r="I41" s="69" t="s">
        <v>37</v>
      </c>
      <c r="J41" s="95">
        <f>(F30*G30)+H30+(F31*G31)+H31+(F32*G32)+(F33*G33)+(F34*G34)+(F36*G36)+(F37*G37)</f>
        <v>95043.2</v>
      </c>
      <c r="K41" s="69">
        <f>SUM(K30:K37)</f>
        <v>19008.640000000003</v>
      </c>
      <c r="L41" s="69" t="s">
        <v>37</v>
      </c>
      <c r="M41" s="69" t="s">
        <v>25</v>
      </c>
      <c r="N41" s="69">
        <f>SUM(N30:N37)</f>
        <v>16744</v>
      </c>
      <c r="O41" s="69" t="s">
        <v>37</v>
      </c>
      <c r="P41" s="69" t="s">
        <v>37</v>
      </c>
      <c r="Q41" s="69" t="s">
        <v>37</v>
      </c>
      <c r="R41" s="69" t="s">
        <v>37</v>
      </c>
      <c r="S41" s="69" t="s">
        <v>37</v>
      </c>
      <c r="T41" s="69">
        <f>SUM(T30:T37)</f>
        <v>0</v>
      </c>
      <c r="U41" s="69">
        <f>SUM(U30:U37)</f>
        <v>130795.84000000001</v>
      </c>
      <c r="V41" s="238">
        <f>U41*12</f>
        <v>1569550.08</v>
      </c>
      <c r="X41" s="33"/>
    </row>
    <row r="42" spans="1:22" ht="13.5" hidden="1" thickBot="1">
      <c r="A42" s="325" t="s">
        <v>44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7"/>
    </row>
    <row r="43" spans="1:22" ht="13.5" thickBot="1">
      <c r="A43" s="15">
        <v>1</v>
      </c>
      <c r="B43" s="339">
        <v>2</v>
      </c>
      <c r="C43" s="339"/>
      <c r="D43" s="339"/>
      <c r="E43" s="16">
        <v>3</v>
      </c>
      <c r="F43" s="16">
        <v>4</v>
      </c>
      <c r="G43" s="16">
        <v>5</v>
      </c>
      <c r="H43" s="16">
        <v>6</v>
      </c>
      <c r="I43" s="17">
        <v>7</v>
      </c>
      <c r="J43" s="17">
        <v>7</v>
      </c>
      <c r="K43" s="16">
        <v>8</v>
      </c>
      <c r="L43" s="16">
        <v>9</v>
      </c>
      <c r="M43" s="16">
        <v>10</v>
      </c>
      <c r="N43" s="16">
        <v>10</v>
      </c>
      <c r="O43" s="16">
        <v>11</v>
      </c>
      <c r="P43" s="16">
        <v>12</v>
      </c>
      <c r="Q43" s="16">
        <v>13</v>
      </c>
      <c r="R43" s="16">
        <v>14</v>
      </c>
      <c r="S43" s="16">
        <v>15</v>
      </c>
      <c r="T43" s="16">
        <v>16</v>
      </c>
      <c r="U43" s="16">
        <v>17</v>
      </c>
      <c r="V43" s="18">
        <v>18</v>
      </c>
    </row>
    <row r="44" spans="1:31" s="38" customFormat="1" ht="18.75" customHeight="1">
      <c r="A44" s="70">
        <v>1</v>
      </c>
      <c r="B44" s="329" t="s">
        <v>89</v>
      </c>
      <c r="C44" s="330"/>
      <c r="D44" s="331"/>
      <c r="E44" s="71"/>
      <c r="F44" s="81">
        <v>10</v>
      </c>
      <c r="G44" s="72">
        <v>3917.16</v>
      </c>
      <c r="H44" s="72" t="s">
        <v>25</v>
      </c>
      <c r="I44" s="72" t="s">
        <v>25</v>
      </c>
      <c r="J44" s="55">
        <v>39171.65</v>
      </c>
      <c r="K44" s="73">
        <v>7726.78</v>
      </c>
      <c r="L44" s="72" t="s">
        <v>25</v>
      </c>
      <c r="M44" s="73" t="s">
        <v>25</v>
      </c>
      <c r="N44" s="73">
        <v>10299.96</v>
      </c>
      <c r="O44" s="143">
        <v>14915.04</v>
      </c>
      <c r="P44" s="55" t="s">
        <v>25</v>
      </c>
      <c r="Q44" s="51" t="s">
        <v>25</v>
      </c>
      <c r="R44" s="55" t="s">
        <v>25</v>
      </c>
      <c r="S44" s="55" t="s">
        <v>25</v>
      </c>
      <c r="T44" s="55" t="s">
        <v>25</v>
      </c>
      <c r="U44" s="82">
        <v>72113.43</v>
      </c>
      <c r="V44" s="83">
        <f>U44*12</f>
        <v>865361.1599999999</v>
      </c>
      <c r="W44" s="240"/>
      <c r="X44" s="240"/>
      <c r="Y44" s="240"/>
      <c r="Z44" s="240"/>
      <c r="AA44" s="240"/>
      <c r="AB44" s="240"/>
      <c r="AC44" s="240"/>
      <c r="AD44" s="240"/>
      <c r="AE44" s="240"/>
    </row>
    <row r="45" spans="1:31" s="38" customFormat="1" ht="19.5" customHeight="1" thickBot="1">
      <c r="A45" s="22">
        <v>2</v>
      </c>
      <c r="B45" s="84" t="s">
        <v>94</v>
      </c>
      <c r="C45" s="84"/>
      <c r="D45" s="85"/>
      <c r="E45" s="85"/>
      <c r="F45" s="86">
        <v>8</v>
      </c>
      <c r="G45" s="87">
        <v>3083.27</v>
      </c>
      <c r="H45" s="88" t="s">
        <v>25</v>
      </c>
      <c r="I45" s="87"/>
      <c r="J45" s="62">
        <v>24666.15</v>
      </c>
      <c r="K45" s="88">
        <v>4744.79</v>
      </c>
      <c r="L45" s="88" t="s">
        <v>25</v>
      </c>
      <c r="M45" s="88"/>
      <c r="N45" s="88">
        <v>4106.02</v>
      </c>
      <c r="O45" s="89">
        <v>4683.77</v>
      </c>
      <c r="P45" s="62" t="s">
        <v>25</v>
      </c>
      <c r="Q45" s="62" t="s">
        <v>25</v>
      </c>
      <c r="R45" s="62" t="s">
        <v>25</v>
      </c>
      <c r="S45" s="62" t="s">
        <v>25</v>
      </c>
      <c r="T45" s="62" t="s">
        <v>25</v>
      </c>
      <c r="U45" s="90">
        <v>38200.73</v>
      </c>
      <c r="V45" s="83">
        <f>U45*12</f>
        <v>458408.76</v>
      </c>
      <c r="W45" s="240"/>
      <c r="X45" s="240"/>
      <c r="Y45" s="240"/>
      <c r="Z45" s="240"/>
      <c r="AA45" s="240"/>
      <c r="AB45" s="240"/>
      <c r="AC45" s="240"/>
      <c r="AD45" s="240"/>
      <c r="AE45" s="240"/>
    </row>
    <row r="46" spans="1:31" ht="15" customHeight="1" thickBot="1">
      <c r="A46" s="265" t="s">
        <v>45</v>
      </c>
      <c r="B46" s="266"/>
      <c r="C46" s="266"/>
      <c r="D46" s="266"/>
      <c r="E46" s="263"/>
      <c r="F46" s="91">
        <f>F41+F28+F44+F45</f>
        <v>61</v>
      </c>
      <c r="G46" s="92" t="s">
        <v>46</v>
      </c>
      <c r="H46" s="92" t="s">
        <v>46</v>
      </c>
      <c r="I46" s="92" t="s">
        <v>46</v>
      </c>
      <c r="J46" s="93">
        <f>J28+J41+J44+J45</f>
        <v>200554</v>
      </c>
      <c r="K46" s="93">
        <f>K28+K41+K44+K45</f>
        <v>39814.810000000005</v>
      </c>
      <c r="L46" s="94">
        <f>L28</f>
        <v>1651.2</v>
      </c>
      <c r="M46" s="94">
        <f>M28</f>
        <v>0</v>
      </c>
      <c r="N46" s="95">
        <f>N28+N41+N44+N45</f>
        <v>41707.67999999999</v>
      </c>
      <c r="O46" s="95">
        <f>O44+O45</f>
        <v>19598.81</v>
      </c>
      <c r="P46" s="95">
        <f>P28</f>
        <v>805</v>
      </c>
      <c r="Q46" s="95" t="s">
        <v>37</v>
      </c>
      <c r="R46" s="95">
        <f>R28</f>
        <v>619.1999999999999</v>
      </c>
      <c r="S46" s="95" t="s">
        <v>37</v>
      </c>
      <c r="T46" s="95">
        <v>0</v>
      </c>
      <c r="U46" s="96">
        <f>U28+U41+U44+U45</f>
        <v>304750.7</v>
      </c>
      <c r="V46" s="80">
        <f>U46*12</f>
        <v>3657008.4000000004</v>
      </c>
      <c r="W46" s="240"/>
      <c r="X46" s="240"/>
      <c r="Y46" s="240"/>
      <c r="Z46" s="240"/>
      <c r="AA46" s="240"/>
      <c r="AB46" s="240"/>
      <c r="AC46" s="240"/>
      <c r="AD46" s="240"/>
      <c r="AE46" s="240"/>
    </row>
    <row r="47" spans="1:22" ht="18" customHeight="1">
      <c r="A47" s="387" t="s">
        <v>47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9"/>
    </row>
    <row r="48" spans="1:22" ht="16.5" customHeight="1" thickBot="1">
      <c r="A48" s="412" t="s">
        <v>48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4"/>
    </row>
    <row r="49" spans="1:22" ht="14.25" customHeight="1" thickBot="1">
      <c r="A49" s="70">
        <v>1</v>
      </c>
      <c r="B49" s="379" t="s">
        <v>49</v>
      </c>
      <c r="C49" s="382"/>
      <c r="D49" s="383"/>
      <c r="E49" s="97">
        <v>-0.1</v>
      </c>
      <c r="F49" s="98">
        <v>1</v>
      </c>
      <c r="G49" s="99">
        <v>3715</v>
      </c>
      <c r="H49" s="51" t="s">
        <v>25</v>
      </c>
      <c r="I49" s="51" t="s">
        <v>25</v>
      </c>
      <c r="J49" s="99">
        <v>3715</v>
      </c>
      <c r="K49" s="51" t="s">
        <v>25</v>
      </c>
      <c r="L49" s="51" t="s">
        <v>25</v>
      </c>
      <c r="M49" s="51"/>
      <c r="N49" s="51" t="s">
        <v>25</v>
      </c>
      <c r="O49" s="51" t="s">
        <v>25</v>
      </c>
      <c r="P49" s="51" t="s">
        <v>25</v>
      </c>
      <c r="Q49" s="51" t="s">
        <v>25</v>
      </c>
      <c r="R49" s="55" t="s">
        <v>25</v>
      </c>
      <c r="S49" s="51" t="s">
        <v>25</v>
      </c>
      <c r="T49" s="51"/>
      <c r="U49" s="100">
        <f>J49+M49</f>
        <v>3715</v>
      </c>
      <c r="V49" s="101">
        <f aca="true" t="shared" si="7" ref="V49:V54">U49*12</f>
        <v>44580</v>
      </c>
    </row>
    <row r="50" spans="1:22" ht="13.5" thickBot="1">
      <c r="A50" s="47">
        <v>2</v>
      </c>
      <c r="B50" s="267" t="s">
        <v>50</v>
      </c>
      <c r="C50" s="268"/>
      <c r="D50" s="264"/>
      <c r="E50" s="102">
        <v>9</v>
      </c>
      <c r="F50" s="48">
        <v>0.5</v>
      </c>
      <c r="G50" s="103">
        <v>2768</v>
      </c>
      <c r="H50" s="50" t="s">
        <v>25</v>
      </c>
      <c r="I50" s="50" t="s">
        <v>25</v>
      </c>
      <c r="J50" s="103">
        <v>2768</v>
      </c>
      <c r="K50" s="50" t="s">
        <v>25</v>
      </c>
      <c r="L50" s="50" t="s">
        <v>25</v>
      </c>
      <c r="M50" s="49"/>
      <c r="N50" s="50" t="s">
        <v>25</v>
      </c>
      <c r="O50" s="50" t="s">
        <v>25</v>
      </c>
      <c r="P50" s="50" t="s">
        <v>25</v>
      </c>
      <c r="Q50" s="50" t="s">
        <v>25</v>
      </c>
      <c r="R50" s="49" t="s">
        <v>25</v>
      </c>
      <c r="S50" s="50" t="s">
        <v>25</v>
      </c>
      <c r="T50" s="51">
        <v>216</v>
      </c>
      <c r="U50" s="100">
        <f>J50*F50+T50</f>
        <v>1600</v>
      </c>
      <c r="V50" s="101">
        <f t="shared" si="7"/>
        <v>19200</v>
      </c>
    </row>
    <row r="51" spans="1:22" ht="15" customHeight="1" thickBot="1">
      <c r="A51" s="47">
        <v>3</v>
      </c>
      <c r="B51" s="267" t="s">
        <v>51</v>
      </c>
      <c r="C51" s="268"/>
      <c r="D51" s="264"/>
      <c r="E51" s="102">
        <v>10</v>
      </c>
      <c r="F51" s="48">
        <v>3</v>
      </c>
      <c r="G51" s="103">
        <v>2912</v>
      </c>
      <c r="H51" s="49" t="s">
        <v>25</v>
      </c>
      <c r="I51" s="50"/>
      <c r="J51" s="103">
        <v>2912</v>
      </c>
      <c r="K51" s="49" t="s">
        <v>25</v>
      </c>
      <c r="L51" s="49" t="s">
        <v>25</v>
      </c>
      <c r="M51" s="49"/>
      <c r="N51" s="49" t="s">
        <v>25</v>
      </c>
      <c r="O51" s="50"/>
      <c r="P51" s="49" t="s">
        <v>25</v>
      </c>
      <c r="Q51" s="49" t="s">
        <v>25</v>
      </c>
      <c r="R51" s="49" t="s">
        <v>25</v>
      </c>
      <c r="S51" s="49" t="s">
        <v>25</v>
      </c>
      <c r="T51" s="49">
        <v>864</v>
      </c>
      <c r="U51" s="104">
        <f>G51*F51+M51+T51</f>
        <v>9600</v>
      </c>
      <c r="V51" s="101">
        <f t="shared" si="7"/>
        <v>115200</v>
      </c>
    </row>
    <row r="52" spans="1:22" ht="13.5" hidden="1" thickBot="1">
      <c r="A52" s="47"/>
      <c r="B52" s="267"/>
      <c r="C52" s="268"/>
      <c r="D52" s="264"/>
      <c r="E52" s="102"/>
      <c r="F52" s="48"/>
      <c r="G52" s="103"/>
      <c r="H52" s="50" t="s">
        <v>25</v>
      </c>
      <c r="I52" s="50" t="s">
        <v>25</v>
      </c>
      <c r="J52" s="103"/>
      <c r="K52" s="50" t="s">
        <v>25</v>
      </c>
      <c r="L52" s="50" t="s">
        <v>25</v>
      </c>
      <c r="M52" s="50">
        <f>J52*0.5</f>
        <v>0</v>
      </c>
      <c r="N52" s="50" t="s">
        <v>25</v>
      </c>
      <c r="O52" s="50" t="s">
        <v>25</v>
      </c>
      <c r="P52" s="50" t="s">
        <v>25</v>
      </c>
      <c r="Q52" s="50" t="s">
        <v>25</v>
      </c>
      <c r="R52" s="50"/>
      <c r="S52" s="50" t="s">
        <v>25</v>
      </c>
      <c r="T52" s="50"/>
      <c r="U52" s="104">
        <f>J52+M52</f>
        <v>0</v>
      </c>
      <c r="V52" s="101">
        <f t="shared" si="7"/>
        <v>0</v>
      </c>
    </row>
    <row r="53" spans="1:22" ht="15" customHeight="1" thickBot="1">
      <c r="A53" s="265" t="s">
        <v>52</v>
      </c>
      <c r="B53" s="266"/>
      <c r="C53" s="266"/>
      <c r="D53" s="266"/>
      <c r="E53" s="263"/>
      <c r="F53" s="105">
        <f>F49+F50+F51</f>
        <v>4.5</v>
      </c>
      <c r="G53" s="92" t="s">
        <v>46</v>
      </c>
      <c r="H53" s="92" t="s">
        <v>46</v>
      </c>
      <c r="I53" s="92" t="s">
        <v>46</v>
      </c>
      <c r="J53" s="69">
        <f>(F49*G49)+(F50*G50)+(F51*G51)</f>
        <v>13835</v>
      </c>
      <c r="K53" s="93" t="s">
        <v>37</v>
      </c>
      <c r="L53" s="94" t="s">
        <v>37</v>
      </c>
      <c r="M53" s="94">
        <f>M49+M51+M52</f>
        <v>0</v>
      </c>
      <c r="N53" s="94" t="s">
        <v>37</v>
      </c>
      <c r="O53" s="94" t="s">
        <v>37</v>
      </c>
      <c r="P53" s="95" t="s">
        <v>37</v>
      </c>
      <c r="Q53" s="95" t="s">
        <v>37</v>
      </c>
      <c r="R53" s="69" t="s">
        <v>37</v>
      </c>
      <c r="S53" s="95" t="s">
        <v>37</v>
      </c>
      <c r="T53" s="106">
        <f>T49+T50+T51+T52</f>
        <v>1080</v>
      </c>
      <c r="U53" s="106">
        <f>U49+U50+U51+U52</f>
        <v>14915</v>
      </c>
      <c r="V53" s="107">
        <f t="shared" si="7"/>
        <v>178980</v>
      </c>
    </row>
    <row r="54" spans="1:24" ht="13.5" thickBot="1">
      <c r="A54" s="108">
        <v>4</v>
      </c>
      <c r="B54" s="267" t="s">
        <v>53</v>
      </c>
      <c r="C54" s="268"/>
      <c r="D54" s="264"/>
      <c r="E54" s="109">
        <v>8</v>
      </c>
      <c r="F54" s="110">
        <v>1</v>
      </c>
      <c r="G54" s="111">
        <v>2624</v>
      </c>
      <c r="H54" s="50" t="s">
        <v>25</v>
      </c>
      <c r="I54" s="50" t="s">
        <v>25</v>
      </c>
      <c r="J54" s="62">
        <v>2624</v>
      </c>
      <c r="K54" s="50" t="s">
        <v>25</v>
      </c>
      <c r="L54" s="50" t="s">
        <v>25</v>
      </c>
      <c r="M54" s="50"/>
      <c r="N54" s="50" t="s">
        <v>25</v>
      </c>
      <c r="O54" s="50" t="s">
        <v>25</v>
      </c>
      <c r="P54" s="49" t="s">
        <v>25</v>
      </c>
      <c r="Q54" s="50" t="s">
        <v>25</v>
      </c>
      <c r="R54" s="49" t="s">
        <v>25</v>
      </c>
      <c r="S54" s="50" t="s">
        <v>25</v>
      </c>
      <c r="T54" s="89">
        <v>576</v>
      </c>
      <c r="U54" s="112">
        <f>J54+M54+T54</f>
        <v>3200</v>
      </c>
      <c r="V54" s="101">
        <f t="shared" si="7"/>
        <v>38400</v>
      </c>
      <c r="X54" s="227"/>
    </row>
    <row r="55" spans="1:27" ht="13.5" thickBot="1">
      <c r="A55" s="47">
        <v>5</v>
      </c>
      <c r="B55" s="267" t="s">
        <v>54</v>
      </c>
      <c r="C55" s="268"/>
      <c r="D55" s="264"/>
      <c r="E55" s="113">
        <v>5</v>
      </c>
      <c r="F55" s="48">
        <v>1</v>
      </c>
      <c r="G55" s="103">
        <v>2176</v>
      </c>
      <c r="H55" s="50" t="s">
        <v>25</v>
      </c>
      <c r="I55" s="50" t="s">
        <v>25</v>
      </c>
      <c r="J55" s="103">
        <v>2176</v>
      </c>
      <c r="K55" s="50" t="s">
        <v>25</v>
      </c>
      <c r="L55" s="50" t="s">
        <v>25</v>
      </c>
      <c r="M55" s="49"/>
      <c r="N55" s="50" t="s">
        <v>25</v>
      </c>
      <c r="O55" s="50" t="s">
        <v>25</v>
      </c>
      <c r="P55" s="50" t="s">
        <v>25</v>
      </c>
      <c r="Q55" s="50" t="s">
        <v>25</v>
      </c>
      <c r="R55" s="49" t="s">
        <v>25</v>
      </c>
      <c r="S55" s="50" t="s">
        <v>25</v>
      </c>
      <c r="T55" s="50">
        <v>1024</v>
      </c>
      <c r="U55" s="104">
        <f>J55+T55</f>
        <v>3200</v>
      </c>
      <c r="V55" s="101">
        <f aca="true" t="shared" si="8" ref="V55:V70">U55*12</f>
        <v>38400</v>
      </c>
      <c r="X55" s="227"/>
      <c r="AA55" s="33"/>
    </row>
    <row r="56" spans="1:27" ht="14.25" customHeight="1" thickBot="1">
      <c r="A56" s="47">
        <v>6</v>
      </c>
      <c r="B56" s="267" t="s">
        <v>55</v>
      </c>
      <c r="C56" s="268"/>
      <c r="D56" s="264"/>
      <c r="E56" s="102">
        <v>5</v>
      </c>
      <c r="F56" s="48">
        <v>1</v>
      </c>
      <c r="G56" s="103">
        <v>2176</v>
      </c>
      <c r="H56" s="50" t="s">
        <v>25</v>
      </c>
      <c r="I56" s="50" t="s">
        <v>25</v>
      </c>
      <c r="J56" s="103">
        <v>2176</v>
      </c>
      <c r="K56" s="50" t="s">
        <v>25</v>
      </c>
      <c r="L56" s="50" t="s">
        <v>25</v>
      </c>
      <c r="M56" s="50"/>
      <c r="N56" s="50" t="s">
        <v>25</v>
      </c>
      <c r="O56" s="50" t="s">
        <v>25</v>
      </c>
      <c r="P56" s="50" t="s">
        <v>25</v>
      </c>
      <c r="Q56" s="50" t="s">
        <v>25</v>
      </c>
      <c r="R56" s="49" t="s">
        <v>25</v>
      </c>
      <c r="S56" s="50" t="s">
        <v>25</v>
      </c>
      <c r="T56" s="50">
        <v>1024</v>
      </c>
      <c r="U56" s="104">
        <f>J56+T56+M56</f>
        <v>3200</v>
      </c>
      <c r="V56" s="101">
        <f t="shared" si="8"/>
        <v>38400</v>
      </c>
      <c r="X56" s="227"/>
      <c r="AA56" s="33"/>
    </row>
    <row r="57" spans="1:27" ht="15" customHeight="1" thickBot="1">
      <c r="A57" s="47">
        <v>7</v>
      </c>
      <c r="B57" s="267" t="s">
        <v>56</v>
      </c>
      <c r="C57" s="268"/>
      <c r="D57" s="264"/>
      <c r="E57" s="102">
        <v>5</v>
      </c>
      <c r="F57" s="48">
        <v>1</v>
      </c>
      <c r="G57" s="103">
        <v>2176</v>
      </c>
      <c r="H57" s="50" t="s">
        <v>25</v>
      </c>
      <c r="I57" s="50" t="s">
        <v>25</v>
      </c>
      <c r="J57" s="103">
        <v>2176</v>
      </c>
      <c r="K57" s="50" t="s">
        <v>25</v>
      </c>
      <c r="L57" s="50" t="s">
        <v>25</v>
      </c>
      <c r="M57" s="49"/>
      <c r="N57" s="50" t="s">
        <v>25</v>
      </c>
      <c r="O57" s="50" t="s">
        <v>25</v>
      </c>
      <c r="P57" s="50" t="s">
        <v>25</v>
      </c>
      <c r="Q57" s="50" t="s">
        <v>25</v>
      </c>
      <c r="R57" s="49" t="s">
        <v>25</v>
      </c>
      <c r="S57" s="50" t="s">
        <v>25</v>
      </c>
      <c r="T57" s="50">
        <v>1024</v>
      </c>
      <c r="U57" s="104">
        <f>J57+T57</f>
        <v>3200</v>
      </c>
      <c r="V57" s="101">
        <f t="shared" si="8"/>
        <v>38400</v>
      </c>
      <c r="X57" s="227"/>
      <c r="AA57" s="33"/>
    </row>
    <row r="58" spans="1:27" ht="13.5" thickBot="1">
      <c r="A58" s="47">
        <v>8</v>
      </c>
      <c r="B58" s="267" t="s">
        <v>57</v>
      </c>
      <c r="C58" s="268"/>
      <c r="D58" s="264"/>
      <c r="E58" s="102">
        <v>8</v>
      </c>
      <c r="F58" s="48">
        <v>1</v>
      </c>
      <c r="G58" s="103">
        <v>2624</v>
      </c>
      <c r="H58" s="50" t="s">
        <v>25</v>
      </c>
      <c r="I58" s="50" t="s">
        <v>25</v>
      </c>
      <c r="J58" s="103">
        <v>2624</v>
      </c>
      <c r="K58" s="49" t="s">
        <v>25</v>
      </c>
      <c r="L58" s="50" t="s">
        <v>25</v>
      </c>
      <c r="M58" s="49" t="s">
        <v>25</v>
      </c>
      <c r="N58" s="50" t="s">
        <v>25</v>
      </c>
      <c r="O58" s="50" t="s">
        <v>25</v>
      </c>
      <c r="P58" s="50" t="s">
        <v>25</v>
      </c>
      <c r="Q58" s="50" t="s">
        <v>25</v>
      </c>
      <c r="R58" s="49" t="s">
        <v>25</v>
      </c>
      <c r="S58" s="49" t="s">
        <v>25</v>
      </c>
      <c r="T58" s="49">
        <v>576</v>
      </c>
      <c r="U58" s="104">
        <f>J58+T58</f>
        <v>3200</v>
      </c>
      <c r="V58" s="101">
        <f t="shared" si="8"/>
        <v>38400</v>
      </c>
      <c r="X58" s="227"/>
      <c r="AA58" s="33"/>
    </row>
    <row r="59" spans="1:27" ht="13.5" thickBot="1">
      <c r="A59" s="47">
        <v>9</v>
      </c>
      <c r="B59" s="267" t="s">
        <v>58</v>
      </c>
      <c r="C59" s="268"/>
      <c r="D59" s="264"/>
      <c r="E59" s="102">
        <v>5</v>
      </c>
      <c r="F59" s="48">
        <v>0.5</v>
      </c>
      <c r="G59" s="103">
        <v>2176</v>
      </c>
      <c r="H59" s="50" t="s">
        <v>25</v>
      </c>
      <c r="I59" s="50" t="s">
        <v>25</v>
      </c>
      <c r="J59" s="103">
        <v>2176</v>
      </c>
      <c r="K59" s="50" t="s">
        <v>25</v>
      </c>
      <c r="L59" s="50" t="s">
        <v>25</v>
      </c>
      <c r="M59" s="49" t="s">
        <v>25</v>
      </c>
      <c r="N59" s="50" t="s">
        <v>25</v>
      </c>
      <c r="O59" s="50" t="s">
        <v>25</v>
      </c>
      <c r="P59" s="50" t="s">
        <v>25</v>
      </c>
      <c r="Q59" s="50" t="s">
        <v>25</v>
      </c>
      <c r="R59" s="49" t="s">
        <v>25</v>
      </c>
      <c r="S59" s="50" t="s">
        <v>25</v>
      </c>
      <c r="T59" s="50">
        <v>512</v>
      </c>
      <c r="U59" s="104">
        <f>J59*F59+T59</f>
        <v>1600</v>
      </c>
      <c r="V59" s="101">
        <f t="shared" si="8"/>
        <v>19200</v>
      </c>
      <c r="X59" s="227"/>
      <c r="AA59" s="33"/>
    </row>
    <row r="60" spans="1:27" ht="13.5" thickBot="1">
      <c r="A60" s="47">
        <v>10</v>
      </c>
      <c r="B60" s="267" t="s">
        <v>59</v>
      </c>
      <c r="C60" s="268"/>
      <c r="D60" s="264"/>
      <c r="E60" s="102">
        <v>9</v>
      </c>
      <c r="F60" s="48">
        <v>1</v>
      </c>
      <c r="G60" s="103">
        <v>2768</v>
      </c>
      <c r="H60" s="50" t="s">
        <v>25</v>
      </c>
      <c r="I60" s="50" t="s">
        <v>25</v>
      </c>
      <c r="J60" s="103">
        <v>2768</v>
      </c>
      <c r="K60" s="50">
        <f>J60*50%</f>
        <v>1384</v>
      </c>
      <c r="L60" s="50" t="s">
        <v>25</v>
      </c>
      <c r="M60" s="49" t="s">
        <v>25</v>
      </c>
      <c r="N60" s="50">
        <f>J60*10%</f>
        <v>276.8</v>
      </c>
      <c r="O60" s="50" t="s">
        <v>25</v>
      </c>
      <c r="P60" s="50" t="s">
        <v>25</v>
      </c>
      <c r="Q60" s="50" t="s">
        <v>25</v>
      </c>
      <c r="R60" s="49" t="s">
        <v>25</v>
      </c>
      <c r="S60" s="49" t="s">
        <v>25</v>
      </c>
      <c r="T60" s="49" t="s">
        <v>25</v>
      </c>
      <c r="U60" s="104">
        <f>J60+K60+N60</f>
        <v>4428.8</v>
      </c>
      <c r="V60" s="101">
        <f t="shared" si="8"/>
        <v>53145.600000000006</v>
      </c>
      <c r="X60" s="227"/>
      <c r="AA60" s="33"/>
    </row>
    <row r="61" spans="1:27" ht="13.5" thickBot="1">
      <c r="A61" s="47">
        <v>11</v>
      </c>
      <c r="B61" s="267" t="s">
        <v>60</v>
      </c>
      <c r="C61" s="268"/>
      <c r="D61" s="264"/>
      <c r="E61" s="102">
        <v>5</v>
      </c>
      <c r="F61" s="48">
        <v>1</v>
      </c>
      <c r="G61" s="103">
        <v>2176</v>
      </c>
      <c r="H61" s="50" t="s">
        <v>25</v>
      </c>
      <c r="I61" s="50" t="s">
        <v>25</v>
      </c>
      <c r="J61" s="103">
        <v>2176</v>
      </c>
      <c r="K61" s="50" t="s">
        <v>25</v>
      </c>
      <c r="L61" s="50" t="s">
        <v>25</v>
      </c>
      <c r="M61" s="49" t="s">
        <v>25</v>
      </c>
      <c r="N61" s="50" t="s">
        <v>25</v>
      </c>
      <c r="O61" s="50" t="s">
        <v>25</v>
      </c>
      <c r="P61" s="50" t="s">
        <v>25</v>
      </c>
      <c r="Q61" s="50" t="s">
        <v>25</v>
      </c>
      <c r="R61" s="49" t="s">
        <v>25</v>
      </c>
      <c r="S61" s="50" t="s">
        <v>25</v>
      </c>
      <c r="T61" s="50">
        <v>1024</v>
      </c>
      <c r="U61" s="104">
        <f aca="true" t="shared" si="9" ref="U61:U68">J61*F61+T61</f>
        <v>3200</v>
      </c>
      <c r="V61" s="101">
        <f t="shared" si="8"/>
        <v>38400</v>
      </c>
      <c r="X61" s="227"/>
      <c r="AA61" s="33"/>
    </row>
    <row r="62" spans="1:27" ht="14.25" customHeight="1" thickBot="1">
      <c r="A62" s="47">
        <v>12</v>
      </c>
      <c r="B62" s="304" t="s">
        <v>93</v>
      </c>
      <c r="C62" s="305"/>
      <c r="D62" s="306"/>
      <c r="E62" s="102">
        <v>10</v>
      </c>
      <c r="F62" s="48">
        <v>0.5</v>
      </c>
      <c r="G62" s="103">
        <v>2912</v>
      </c>
      <c r="H62" s="50" t="s">
        <v>25</v>
      </c>
      <c r="I62" s="50" t="s">
        <v>25</v>
      </c>
      <c r="J62" s="103">
        <v>2912</v>
      </c>
      <c r="K62" s="50" t="s">
        <v>25</v>
      </c>
      <c r="L62" s="50" t="s">
        <v>25</v>
      </c>
      <c r="M62" s="49" t="s">
        <v>25</v>
      </c>
      <c r="N62" s="50" t="s">
        <v>25</v>
      </c>
      <c r="O62" s="50" t="s">
        <v>25</v>
      </c>
      <c r="P62" s="50" t="s">
        <v>25</v>
      </c>
      <c r="Q62" s="50" t="s">
        <v>25</v>
      </c>
      <c r="R62" s="49" t="s">
        <v>25</v>
      </c>
      <c r="S62" s="50" t="s">
        <v>25</v>
      </c>
      <c r="T62" s="50">
        <v>144</v>
      </c>
      <c r="U62" s="104">
        <f t="shared" si="9"/>
        <v>1600</v>
      </c>
      <c r="V62" s="101">
        <f t="shared" si="8"/>
        <v>19200</v>
      </c>
      <c r="X62" s="227"/>
      <c r="AA62" s="33"/>
    </row>
    <row r="63" spans="1:27" ht="13.5" thickBot="1">
      <c r="A63" s="47">
        <v>13</v>
      </c>
      <c r="B63" s="304" t="s">
        <v>61</v>
      </c>
      <c r="C63" s="380"/>
      <c r="D63" s="381"/>
      <c r="E63" s="114">
        <v>5</v>
      </c>
      <c r="F63" s="58">
        <v>2</v>
      </c>
      <c r="G63" s="115">
        <v>2176</v>
      </c>
      <c r="H63" s="60" t="s">
        <v>25</v>
      </c>
      <c r="I63" s="61"/>
      <c r="J63" s="103">
        <v>2176</v>
      </c>
      <c r="K63" s="60" t="s">
        <v>25</v>
      </c>
      <c r="L63" s="60" t="s">
        <v>25</v>
      </c>
      <c r="M63" s="60" t="s">
        <v>25</v>
      </c>
      <c r="N63" s="60" t="s">
        <v>25</v>
      </c>
      <c r="O63" s="60" t="s">
        <v>25</v>
      </c>
      <c r="P63" s="60" t="s">
        <v>25</v>
      </c>
      <c r="Q63" s="60" t="s">
        <v>25</v>
      </c>
      <c r="R63" s="60" t="s">
        <v>25</v>
      </c>
      <c r="S63" s="60" t="s">
        <v>25</v>
      </c>
      <c r="T63" s="60">
        <v>2048</v>
      </c>
      <c r="U63" s="104">
        <f t="shared" si="9"/>
        <v>6400</v>
      </c>
      <c r="V63" s="101">
        <f t="shared" si="8"/>
        <v>76800</v>
      </c>
      <c r="X63" s="227"/>
      <c r="AA63" s="33"/>
    </row>
    <row r="64" spans="1:27" ht="15" customHeight="1" thickBot="1">
      <c r="A64" s="47">
        <v>14</v>
      </c>
      <c r="B64" s="304" t="s">
        <v>62</v>
      </c>
      <c r="C64" s="305"/>
      <c r="D64" s="306"/>
      <c r="E64" s="114">
        <v>7</v>
      </c>
      <c r="F64" s="58">
        <v>1</v>
      </c>
      <c r="G64" s="115">
        <v>2464</v>
      </c>
      <c r="H64" s="60" t="s">
        <v>25</v>
      </c>
      <c r="I64" s="61"/>
      <c r="J64" s="103">
        <v>2464</v>
      </c>
      <c r="K64" s="60" t="s">
        <v>25</v>
      </c>
      <c r="L64" s="60" t="s">
        <v>25</v>
      </c>
      <c r="M64" s="60" t="s">
        <v>25</v>
      </c>
      <c r="N64" s="60" t="s">
        <v>25</v>
      </c>
      <c r="O64" s="60" t="s">
        <v>25</v>
      </c>
      <c r="P64" s="60" t="s">
        <v>25</v>
      </c>
      <c r="Q64" s="60" t="s">
        <v>25</v>
      </c>
      <c r="R64" s="60" t="s">
        <v>25</v>
      </c>
      <c r="S64" s="60" t="s">
        <v>25</v>
      </c>
      <c r="T64" s="60">
        <v>736</v>
      </c>
      <c r="U64" s="104">
        <f t="shared" si="9"/>
        <v>3200</v>
      </c>
      <c r="V64" s="101">
        <f t="shared" si="8"/>
        <v>38400</v>
      </c>
      <c r="X64" s="227"/>
      <c r="AA64" s="33"/>
    </row>
    <row r="65" spans="1:27" ht="14.25" customHeight="1" thickBot="1">
      <c r="A65" s="47">
        <v>15</v>
      </c>
      <c r="B65" s="304" t="s">
        <v>63</v>
      </c>
      <c r="C65" s="305"/>
      <c r="D65" s="306"/>
      <c r="E65" s="114">
        <v>6</v>
      </c>
      <c r="F65" s="58">
        <v>1</v>
      </c>
      <c r="G65" s="115">
        <v>2320</v>
      </c>
      <c r="H65" s="60" t="s">
        <v>25</v>
      </c>
      <c r="I65" s="61"/>
      <c r="J65" s="103">
        <v>2320</v>
      </c>
      <c r="K65" s="60" t="s">
        <v>25</v>
      </c>
      <c r="L65" s="60" t="s">
        <v>25</v>
      </c>
      <c r="M65" s="60" t="s">
        <v>25</v>
      </c>
      <c r="N65" s="60" t="s">
        <v>25</v>
      </c>
      <c r="O65" s="60" t="s">
        <v>25</v>
      </c>
      <c r="P65" s="60" t="s">
        <v>25</v>
      </c>
      <c r="Q65" s="60" t="s">
        <v>25</v>
      </c>
      <c r="R65" s="60" t="s">
        <v>25</v>
      </c>
      <c r="S65" s="60" t="s">
        <v>25</v>
      </c>
      <c r="T65" s="60">
        <v>880</v>
      </c>
      <c r="U65" s="104">
        <f t="shared" si="9"/>
        <v>3200</v>
      </c>
      <c r="V65" s="101">
        <f t="shared" si="8"/>
        <v>38400</v>
      </c>
      <c r="X65" s="227"/>
      <c r="AA65" s="33"/>
    </row>
    <row r="66" spans="1:27" ht="14.25" customHeight="1" thickBot="1">
      <c r="A66" s="47">
        <v>16</v>
      </c>
      <c r="B66" s="304" t="s">
        <v>64</v>
      </c>
      <c r="C66" s="305"/>
      <c r="D66" s="306"/>
      <c r="E66" s="114">
        <v>7</v>
      </c>
      <c r="F66" s="58">
        <v>1</v>
      </c>
      <c r="G66" s="115">
        <v>2464</v>
      </c>
      <c r="H66" s="60" t="s">
        <v>25</v>
      </c>
      <c r="I66" s="61"/>
      <c r="J66" s="103">
        <v>2464</v>
      </c>
      <c r="K66" s="60" t="s">
        <v>25</v>
      </c>
      <c r="L66" s="60" t="s">
        <v>25</v>
      </c>
      <c r="M66" s="60" t="s">
        <v>25</v>
      </c>
      <c r="N66" s="60" t="s">
        <v>25</v>
      </c>
      <c r="O66" s="60" t="s">
        <v>25</v>
      </c>
      <c r="P66" s="60" t="s">
        <v>25</v>
      </c>
      <c r="Q66" s="60" t="s">
        <v>25</v>
      </c>
      <c r="R66" s="60" t="s">
        <v>25</v>
      </c>
      <c r="S66" s="60" t="s">
        <v>25</v>
      </c>
      <c r="T66" s="60">
        <v>736</v>
      </c>
      <c r="U66" s="104">
        <f t="shared" si="9"/>
        <v>3200</v>
      </c>
      <c r="V66" s="101">
        <f t="shared" si="8"/>
        <v>38400</v>
      </c>
      <c r="X66" s="227"/>
      <c r="AA66" s="33"/>
    </row>
    <row r="67" spans="1:27" ht="24.75" customHeight="1" thickBot="1">
      <c r="A67" s="47">
        <v>17</v>
      </c>
      <c r="B67" s="304" t="s">
        <v>65</v>
      </c>
      <c r="C67" s="305"/>
      <c r="D67" s="306"/>
      <c r="E67" s="114">
        <v>7</v>
      </c>
      <c r="F67" s="58">
        <v>1</v>
      </c>
      <c r="G67" s="115">
        <v>2464</v>
      </c>
      <c r="H67" s="60" t="s">
        <v>25</v>
      </c>
      <c r="I67" s="61"/>
      <c r="J67" s="103">
        <v>2464</v>
      </c>
      <c r="K67" s="60" t="s">
        <v>25</v>
      </c>
      <c r="L67" s="60" t="s">
        <v>25</v>
      </c>
      <c r="M67" s="60" t="s">
        <v>25</v>
      </c>
      <c r="N67" s="60" t="s">
        <v>25</v>
      </c>
      <c r="O67" s="60" t="s">
        <v>25</v>
      </c>
      <c r="P67" s="60" t="s">
        <v>25</v>
      </c>
      <c r="Q67" s="60" t="s">
        <v>25</v>
      </c>
      <c r="R67" s="60" t="s">
        <v>25</v>
      </c>
      <c r="S67" s="60" t="s">
        <v>25</v>
      </c>
      <c r="T67" s="60">
        <v>736</v>
      </c>
      <c r="U67" s="104">
        <f t="shared" si="9"/>
        <v>3200</v>
      </c>
      <c r="V67" s="101">
        <f t="shared" si="8"/>
        <v>38400</v>
      </c>
      <c r="X67" s="227"/>
      <c r="AA67" s="33"/>
    </row>
    <row r="68" spans="1:27" ht="15.75" customHeight="1" thickBot="1">
      <c r="A68" s="47">
        <v>18</v>
      </c>
      <c r="B68" s="116" t="s">
        <v>66</v>
      </c>
      <c r="C68" s="117"/>
      <c r="D68" s="237"/>
      <c r="E68" s="48">
        <v>10</v>
      </c>
      <c r="F68" s="48">
        <v>1</v>
      </c>
      <c r="G68" s="49">
        <v>2912</v>
      </c>
      <c r="H68" s="50" t="s">
        <v>25</v>
      </c>
      <c r="I68" s="50" t="s">
        <v>25</v>
      </c>
      <c r="J68" s="49">
        <v>2912</v>
      </c>
      <c r="K68" s="50" t="s">
        <v>25</v>
      </c>
      <c r="L68" s="50" t="s">
        <v>25</v>
      </c>
      <c r="M68" s="49" t="s">
        <v>25</v>
      </c>
      <c r="N68" s="50" t="s">
        <v>25</v>
      </c>
      <c r="O68" s="50" t="s">
        <v>25</v>
      </c>
      <c r="P68" s="50" t="s">
        <v>25</v>
      </c>
      <c r="Q68" s="50" t="s">
        <v>25</v>
      </c>
      <c r="R68" s="49" t="s">
        <v>25</v>
      </c>
      <c r="S68" s="50" t="s">
        <v>25</v>
      </c>
      <c r="T68" s="50">
        <v>288</v>
      </c>
      <c r="U68" s="104">
        <f t="shared" si="9"/>
        <v>3200</v>
      </c>
      <c r="V68" s="101">
        <f t="shared" si="8"/>
        <v>38400</v>
      </c>
      <c r="X68" s="227"/>
      <c r="AA68" s="33"/>
    </row>
    <row r="69" spans="1:29" ht="15.75" customHeight="1" thickBot="1">
      <c r="A69" s="265" t="s">
        <v>52</v>
      </c>
      <c r="B69" s="266"/>
      <c r="C69" s="266"/>
      <c r="D69" s="266"/>
      <c r="E69" s="263"/>
      <c r="F69" s="118">
        <f>F54+F55+F56+F57+F58+F59+F60+F61+F62+F63+F64+F65+F66+F67+F68</f>
        <v>15</v>
      </c>
      <c r="G69" s="91" t="s">
        <v>37</v>
      </c>
      <c r="H69" s="69" t="s">
        <v>37</v>
      </c>
      <c r="I69" s="69" t="s">
        <v>37</v>
      </c>
      <c r="J69" s="119">
        <f>(F54*G54)+(F55*G55)+(F56*G56)+(F57*G57)+(F58*G58)+(F59*G59)+(F60*G60)+(F61*G61)+(F62*G62)+(F63*G63)+(F64*G64)+(F65*G65)+(F66*G66)+(F67*G67)+(F68*G68)</f>
        <v>36240</v>
      </c>
      <c r="K69" s="69">
        <f>K60</f>
        <v>1384</v>
      </c>
      <c r="L69" s="69" t="s">
        <v>37</v>
      </c>
      <c r="M69" s="69">
        <f>M54+M56</f>
        <v>0</v>
      </c>
      <c r="N69" s="69">
        <f>N60</f>
        <v>276.8</v>
      </c>
      <c r="O69" s="69" t="s">
        <v>37</v>
      </c>
      <c r="P69" s="69" t="s">
        <v>37</v>
      </c>
      <c r="Q69" s="69" t="s">
        <v>37</v>
      </c>
      <c r="R69" s="69" t="s">
        <v>37</v>
      </c>
      <c r="S69" s="69">
        <v>0</v>
      </c>
      <c r="T69" s="96">
        <f>SUM(T54:T68)</f>
        <v>11328</v>
      </c>
      <c r="U69" s="96">
        <f>SUM(U54:U68)</f>
        <v>49228.8</v>
      </c>
      <c r="V69" s="107">
        <f t="shared" si="8"/>
        <v>590745.6000000001</v>
      </c>
      <c r="W69" s="240"/>
      <c r="X69" s="241"/>
      <c r="Y69" s="240"/>
      <c r="Z69" s="240"/>
      <c r="AA69" s="240"/>
      <c r="AB69" s="240"/>
      <c r="AC69" s="240"/>
    </row>
    <row r="70" spans="1:29" ht="15.75" customHeight="1" thickBot="1">
      <c r="A70" s="265" t="s">
        <v>67</v>
      </c>
      <c r="B70" s="266"/>
      <c r="C70" s="266"/>
      <c r="D70" s="266"/>
      <c r="E70" s="263"/>
      <c r="F70" s="118">
        <v>19.5</v>
      </c>
      <c r="G70" s="91" t="s">
        <v>37</v>
      </c>
      <c r="H70" s="69" t="s">
        <v>37</v>
      </c>
      <c r="I70" s="69" t="s">
        <v>37</v>
      </c>
      <c r="J70" s="119">
        <f>J53+J69</f>
        <v>50075</v>
      </c>
      <c r="K70" s="69">
        <f>K69</f>
        <v>1384</v>
      </c>
      <c r="L70" s="69" t="s">
        <v>37</v>
      </c>
      <c r="M70" s="69">
        <f>M56+M54+M53</f>
        <v>0</v>
      </c>
      <c r="N70" s="69">
        <f>N69</f>
        <v>276.8</v>
      </c>
      <c r="O70" s="69" t="s">
        <v>37</v>
      </c>
      <c r="P70" s="69" t="s">
        <v>37</v>
      </c>
      <c r="Q70" s="69" t="s">
        <v>37</v>
      </c>
      <c r="R70" s="69" t="s">
        <v>37</v>
      </c>
      <c r="S70" s="69">
        <v>0</v>
      </c>
      <c r="T70" s="96">
        <f>T53+T69</f>
        <v>12408</v>
      </c>
      <c r="U70" s="96">
        <f>U53+U69</f>
        <v>64143.8</v>
      </c>
      <c r="V70" s="107">
        <f t="shared" si="8"/>
        <v>769725.6000000001</v>
      </c>
      <c r="W70" s="240"/>
      <c r="X70" s="241"/>
      <c r="Y70" s="240"/>
      <c r="Z70" s="240"/>
      <c r="AA70" s="242"/>
      <c r="AB70" s="242"/>
      <c r="AC70" s="240"/>
    </row>
    <row r="71" spans="1:29" ht="13.5" hidden="1" thickBot="1">
      <c r="A71" s="120"/>
      <c r="B71" s="121"/>
      <c r="C71" s="121"/>
      <c r="D71" s="121"/>
      <c r="E71" s="120"/>
      <c r="F71" s="122"/>
      <c r="G71" s="123"/>
      <c r="H71" s="124"/>
      <c r="I71" s="120"/>
      <c r="J71" s="120"/>
      <c r="K71" s="120"/>
      <c r="L71" s="120"/>
      <c r="M71" s="120"/>
      <c r="N71" s="120"/>
      <c r="O71" s="120"/>
      <c r="P71" s="125"/>
      <c r="Q71" s="125"/>
      <c r="R71" s="125"/>
      <c r="S71" s="125"/>
      <c r="T71" s="125"/>
      <c r="U71" s="126"/>
      <c r="V71" s="127"/>
      <c r="W71" s="240"/>
      <c r="X71" s="240"/>
      <c r="Y71" s="240"/>
      <c r="Z71" s="240"/>
      <c r="AA71" s="240"/>
      <c r="AB71" s="240"/>
      <c r="AC71" s="240"/>
    </row>
    <row r="72" spans="1:29" ht="13.5" hidden="1" thickBot="1">
      <c r="A72" s="120"/>
      <c r="B72" s="121"/>
      <c r="C72" s="121"/>
      <c r="D72" s="121"/>
      <c r="E72" s="120"/>
      <c r="F72" s="122"/>
      <c r="G72" s="123"/>
      <c r="H72" s="124"/>
      <c r="I72" s="120"/>
      <c r="J72" s="120"/>
      <c r="K72" s="120"/>
      <c r="L72" s="120"/>
      <c r="M72" s="120"/>
      <c r="N72" s="120"/>
      <c r="O72" s="120"/>
      <c r="P72" s="125"/>
      <c r="Q72" s="125"/>
      <c r="R72" s="125"/>
      <c r="S72" s="125"/>
      <c r="T72" s="125"/>
      <c r="U72" s="126"/>
      <c r="V72" s="126"/>
      <c r="W72" s="240"/>
      <c r="X72" s="240"/>
      <c r="Y72" s="240"/>
      <c r="Z72" s="240"/>
      <c r="AA72" s="240"/>
      <c r="AB72" s="240"/>
      <c r="AC72" s="240"/>
    </row>
    <row r="73" spans="1:29" ht="13.5" hidden="1" thickBot="1">
      <c r="A73" s="120"/>
      <c r="B73" s="121"/>
      <c r="C73" s="121"/>
      <c r="D73" s="121"/>
      <c r="E73" s="120"/>
      <c r="F73" s="122"/>
      <c r="G73" s="123"/>
      <c r="H73" s="124"/>
      <c r="I73" s="120"/>
      <c r="J73" s="120"/>
      <c r="K73" s="120"/>
      <c r="L73" s="120"/>
      <c r="M73" s="120"/>
      <c r="N73" s="120"/>
      <c r="O73" s="120"/>
      <c r="P73" s="125"/>
      <c r="Q73" s="125"/>
      <c r="R73" s="125"/>
      <c r="S73" s="125"/>
      <c r="T73" s="125"/>
      <c r="U73" s="126"/>
      <c r="V73" s="126"/>
      <c r="W73" s="240"/>
      <c r="X73" s="240"/>
      <c r="Y73" s="240"/>
      <c r="Z73" s="240"/>
      <c r="AA73" s="240"/>
      <c r="AB73" s="240"/>
      <c r="AC73" s="240"/>
    </row>
    <row r="74" spans="1:29" ht="13.5" hidden="1" thickBot="1">
      <c r="A74" s="128">
        <v>1</v>
      </c>
      <c r="B74" s="353">
        <v>2</v>
      </c>
      <c r="C74" s="353"/>
      <c r="D74" s="353"/>
      <c r="E74" s="128">
        <v>3</v>
      </c>
      <c r="F74" s="128">
        <v>4</v>
      </c>
      <c r="G74" s="128">
        <v>5</v>
      </c>
      <c r="H74" s="128">
        <v>6</v>
      </c>
      <c r="I74" s="77">
        <v>7</v>
      </c>
      <c r="J74" s="77">
        <v>7</v>
      </c>
      <c r="K74" s="128">
        <v>8</v>
      </c>
      <c r="L74" s="128">
        <v>9</v>
      </c>
      <c r="M74" s="128"/>
      <c r="N74" s="128">
        <v>10</v>
      </c>
      <c r="O74" s="128">
        <v>11</v>
      </c>
      <c r="P74" s="128">
        <v>12</v>
      </c>
      <c r="Q74" s="128">
        <v>13</v>
      </c>
      <c r="R74" s="128"/>
      <c r="S74" s="128">
        <v>14</v>
      </c>
      <c r="T74" s="128"/>
      <c r="U74" s="128">
        <v>15</v>
      </c>
      <c r="V74" s="128">
        <v>16</v>
      </c>
      <c r="W74" s="240"/>
      <c r="X74" s="240"/>
      <c r="Y74" s="240"/>
      <c r="Z74" s="240"/>
      <c r="AA74" s="240"/>
      <c r="AB74" s="240"/>
      <c r="AC74" s="240"/>
    </row>
    <row r="75" spans="1:29" ht="16.5" thickBot="1">
      <c r="A75" s="350" t="s">
        <v>68</v>
      </c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2"/>
      <c r="W75" s="240"/>
      <c r="X75" s="240"/>
      <c r="Y75" s="240"/>
      <c r="Z75" s="240"/>
      <c r="AA75" s="240"/>
      <c r="AB75" s="240"/>
      <c r="AC75" s="240"/>
    </row>
    <row r="76" spans="1:27" ht="13.5" thickBot="1">
      <c r="A76" s="70">
        <v>1</v>
      </c>
      <c r="B76" s="378" t="s">
        <v>69</v>
      </c>
      <c r="C76" s="378"/>
      <c r="D76" s="379"/>
      <c r="E76" s="129">
        <v>5</v>
      </c>
      <c r="F76" s="129">
        <v>4</v>
      </c>
      <c r="G76" s="55">
        <v>2176</v>
      </c>
      <c r="H76" s="51" t="s">
        <v>25</v>
      </c>
      <c r="I76" s="51" t="s">
        <v>25</v>
      </c>
      <c r="J76" s="55">
        <v>2176</v>
      </c>
      <c r="K76" s="51" t="s">
        <v>25</v>
      </c>
      <c r="L76" s="51" t="s">
        <v>25</v>
      </c>
      <c r="M76" s="55" t="s">
        <v>25</v>
      </c>
      <c r="N76" s="51" t="s">
        <v>25</v>
      </c>
      <c r="O76" s="51" t="s">
        <v>25</v>
      </c>
      <c r="P76" s="55" t="s">
        <v>25</v>
      </c>
      <c r="Q76" s="55" t="s">
        <v>25</v>
      </c>
      <c r="R76" s="55" t="s">
        <v>25</v>
      </c>
      <c r="S76" s="55" t="s">
        <v>25</v>
      </c>
      <c r="T76" s="55">
        <v>4096</v>
      </c>
      <c r="U76" s="100">
        <f>G76*F76+T76</f>
        <v>12800</v>
      </c>
      <c r="V76" s="101">
        <f>U76*12</f>
        <v>153600</v>
      </c>
      <c r="AA76" s="33"/>
    </row>
    <row r="77" spans="1:27" ht="14.25" customHeight="1" thickBot="1">
      <c r="A77" s="70">
        <v>2</v>
      </c>
      <c r="B77" s="267" t="s">
        <v>70</v>
      </c>
      <c r="C77" s="268"/>
      <c r="D77" s="264"/>
      <c r="E77" s="129">
        <v>5</v>
      </c>
      <c r="F77" s="129">
        <v>1</v>
      </c>
      <c r="G77" s="55">
        <v>2176</v>
      </c>
      <c r="H77" s="55" t="s">
        <v>25</v>
      </c>
      <c r="I77" s="51"/>
      <c r="J77" s="55">
        <v>2176</v>
      </c>
      <c r="K77" s="55" t="s">
        <v>25</v>
      </c>
      <c r="L77" s="55" t="s">
        <v>25</v>
      </c>
      <c r="M77" s="55" t="s">
        <v>25</v>
      </c>
      <c r="N77" s="55" t="s">
        <v>25</v>
      </c>
      <c r="O77" s="51"/>
      <c r="P77" s="55" t="s">
        <v>25</v>
      </c>
      <c r="Q77" s="55" t="s">
        <v>25</v>
      </c>
      <c r="R77" s="55" t="s">
        <v>25</v>
      </c>
      <c r="S77" s="55" t="s">
        <v>25</v>
      </c>
      <c r="T77" s="55">
        <v>1024</v>
      </c>
      <c r="U77" s="100">
        <f>G77*F77+T77</f>
        <v>3200</v>
      </c>
      <c r="V77" s="101">
        <f aca="true" t="shared" si="10" ref="V77:V92">U77*12</f>
        <v>38400</v>
      </c>
      <c r="AA77" s="33"/>
    </row>
    <row r="78" spans="1:27" ht="15" customHeight="1" thickBot="1">
      <c r="A78" s="70">
        <v>3</v>
      </c>
      <c r="B78" s="267" t="s">
        <v>71</v>
      </c>
      <c r="C78" s="268"/>
      <c r="D78" s="264"/>
      <c r="E78" s="129">
        <v>5</v>
      </c>
      <c r="F78" s="129">
        <v>1</v>
      </c>
      <c r="G78" s="55">
        <v>2176</v>
      </c>
      <c r="H78" s="55" t="s">
        <v>25</v>
      </c>
      <c r="I78" s="51"/>
      <c r="J78" s="55">
        <v>2176</v>
      </c>
      <c r="K78" s="55" t="s">
        <v>25</v>
      </c>
      <c r="L78" s="55" t="s">
        <v>25</v>
      </c>
      <c r="M78" s="55" t="s">
        <v>25</v>
      </c>
      <c r="N78" s="55" t="s">
        <v>25</v>
      </c>
      <c r="O78" s="51"/>
      <c r="P78" s="55" t="s">
        <v>25</v>
      </c>
      <c r="Q78" s="55" t="s">
        <v>25</v>
      </c>
      <c r="R78" s="55" t="s">
        <v>25</v>
      </c>
      <c r="S78" s="55" t="s">
        <v>25</v>
      </c>
      <c r="T78" s="55">
        <v>1024</v>
      </c>
      <c r="U78" s="100">
        <f>G78*F78+T78</f>
        <v>3200</v>
      </c>
      <c r="V78" s="101">
        <f t="shared" si="10"/>
        <v>38400</v>
      </c>
      <c r="AA78" s="33"/>
    </row>
    <row r="79" spans="1:27" ht="14.25" customHeight="1" thickBot="1">
      <c r="A79" s="47">
        <v>4</v>
      </c>
      <c r="B79" s="304" t="s">
        <v>72</v>
      </c>
      <c r="C79" s="305"/>
      <c r="D79" s="306"/>
      <c r="E79" s="48">
        <v>5</v>
      </c>
      <c r="F79" s="48">
        <v>1</v>
      </c>
      <c r="G79" s="49">
        <v>2176</v>
      </c>
      <c r="H79" s="50" t="s">
        <v>25</v>
      </c>
      <c r="I79" s="50" t="s">
        <v>25</v>
      </c>
      <c r="J79" s="49">
        <v>2176</v>
      </c>
      <c r="K79" s="50" t="s">
        <v>25</v>
      </c>
      <c r="L79" s="50" t="s">
        <v>25</v>
      </c>
      <c r="M79" s="49" t="s">
        <v>25</v>
      </c>
      <c r="N79" s="49" t="s">
        <v>25</v>
      </c>
      <c r="O79" s="50" t="s">
        <v>25</v>
      </c>
      <c r="P79" s="50" t="s">
        <v>25</v>
      </c>
      <c r="Q79" s="50" t="s">
        <v>25</v>
      </c>
      <c r="R79" s="49" t="s">
        <v>25</v>
      </c>
      <c r="S79" s="50" t="s">
        <v>25</v>
      </c>
      <c r="T79" s="51">
        <v>1024</v>
      </c>
      <c r="U79" s="100">
        <f>G79*F79+T79</f>
        <v>3200</v>
      </c>
      <c r="V79" s="101">
        <f t="shared" si="10"/>
        <v>38400</v>
      </c>
      <c r="AA79" s="33"/>
    </row>
    <row r="80" spans="1:27" ht="14.25" customHeight="1" thickBot="1">
      <c r="A80" s="47">
        <v>5</v>
      </c>
      <c r="B80" s="304" t="s">
        <v>73</v>
      </c>
      <c r="C80" s="305"/>
      <c r="D80" s="306"/>
      <c r="E80" s="48">
        <v>2</v>
      </c>
      <c r="F80" s="48">
        <v>6</v>
      </c>
      <c r="G80" s="49">
        <v>1744</v>
      </c>
      <c r="H80" s="50" t="s">
        <v>25</v>
      </c>
      <c r="I80" s="50" t="s">
        <v>25</v>
      </c>
      <c r="J80" s="49">
        <v>1744</v>
      </c>
      <c r="K80" s="50" t="s">
        <v>25</v>
      </c>
      <c r="L80" s="50" t="s">
        <v>25</v>
      </c>
      <c r="M80" s="49" t="s">
        <v>25</v>
      </c>
      <c r="N80" s="50" t="s">
        <v>25</v>
      </c>
      <c r="O80" s="50" t="s">
        <v>25</v>
      </c>
      <c r="P80" s="50" t="s">
        <v>25</v>
      </c>
      <c r="Q80" s="50" t="s">
        <v>25</v>
      </c>
      <c r="R80" s="49" t="s">
        <v>25</v>
      </c>
      <c r="S80" s="50">
        <v>1046.4</v>
      </c>
      <c r="T80" s="51">
        <v>8736</v>
      </c>
      <c r="U80" s="100">
        <f>G80*F80+S80+T80</f>
        <v>20246.4</v>
      </c>
      <c r="V80" s="101">
        <f t="shared" si="10"/>
        <v>242956.80000000002</v>
      </c>
      <c r="AA80" s="33"/>
    </row>
    <row r="81" spans="1:27" ht="13.5" customHeight="1" thickBot="1">
      <c r="A81" s="47">
        <v>6</v>
      </c>
      <c r="B81" s="304" t="s">
        <v>74</v>
      </c>
      <c r="C81" s="305"/>
      <c r="D81" s="306"/>
      <c r="E81" s="48">
        <v>3</v>
      </c>
      <c r="F81" s="48">
        <v>1</v>
      </c>
      <c r="G81" s="49">
        <v>1888</v>
      </c>
      <c r="H81" s="49" t="s">
        <v>25</v>
      </c>
      <c r="I81" s="50" t="s">
        <v>25</v>
      </c>
      <c r="J81" s="49">
        <v>1888</v>
      </c>
      <c r="K81" s="50" t="s">
        <v>25</v>
      </c>
      <c r="L81" s="50" t="s">
        <v>25</v>
      </c>
      <c r="M81" s="49" t="s">
        <v>25</v>
      </c>
      <c r="N81" s="50" t="s">
        <v>25</v>
      </c>
      <c r="O81" s="50" t="s">
        <v>25</v>
      </c>
      <c r="P81" s="50" t="s">
        <v>25</v>
      </c>
      <c r="Q81" s="50" t="s">
        <v>25</v>
      </c>
      <c r="R81" s="49" t="s">
        <v>25</v>
      </c>
      <c r="S81" s="50" t="s">
        <v>25</v>
      </c>
      <c r="T81" s="51">
        <v>1312</v>
      </c>
      <c r="U81" s="100">
        <f>G81*F81+T81</f>
        <v>3200</v>
      </c>
      <c r="V81" s="101">
        <f t="shared" si="10"/>
        <v>38400</v>
      </c>
      <c r="AA81" s="33"/>
    </row>
    <row r="82" spans="1:27" ht="13.5" thickBot="1">
      <c r="A82" s="47">
        <v>7</v>
      </c>
      <c r="B82" s="354" t="s">
        <v>75</v>
      </c>
      <c r="C82" s="354"/>
      <c r="D82" s="267"/>
      <c r="E82" s="48">
        <v>1</v>
      </c>
      <c r="F82" s="48">
        <v>2</v>
      </c>
      <c r="G82" s="49">
        <v>1600</v>
      </c>
      <c r="H82" s="50" t="s">
        <v>25</v>
      </c>
      <c r="I82" s="50" t="s">
        <v>25</v>
      </c>
      <c r="J82" s="49">
        <v>1600</v>
      </c>
      <c r="K82" s="50" t="s">
        <v>25</v>
      </c>
      <c r="L82" s="50" t="s">
        <v>25</v>
      </c>
      <c r="M82" s="49" t="s">
        <v>25</v>
      </c>
      <c r="N82" s="50" t="s">
        <v>25</v>
      </c>
      <c r="O82" s="50" t="s">
        <v>25</v>
      </c>
      <c r="P82" s="50" t="s">
        <v>25</v>
      </c>
      <c r="Q82" s="49" t="s">
        <v>25</v>
      </c>
      <c r="R82" s="49" t="s">
        <v>25</v>
      </c>
      <c r="S82" s="50" t="s">
        <v>25</v>
      </c>
      <c r="T82" s="51">
        <v>3200</v>
      </c>
      <c r="U82" s="100">
        <f>G82*F82+T82</f>
        <v>6400</v>
      </c>
      <c r="V82" s="101">
        <f t="shared" si="10"/>
        <v>76800</v>
      </c>
      <c r="AA82" s="33"/>
    </row>
    <row r="83" spans="1:27" ht="14.25" customHeight="1" thickBot="1">
      <c r="A83" s="47">
        <v>8</v>
      </c>
      <c r="B83" s="375" t="s">
        <v>76</v>
      </c>
      <c r="C83" s="376"/>
      <c r="D83" s="377"/>
      <c r="E83" s="48">
        <v>3</v>
      </c>
      <c r="F83" s="48">
        <v>4</v>
      </c>
      <c r="G83" s="49">
        <v>1888</v>
      </c>
      <c r="H83" s="50" t="s">
        <v>25</v>
      </c>
      <c r="I83" s="50" t="s">
        <v>25</v>
      </c>
      <c r="J83" s="49">
        <v>1888</v>
      </c>
      <c r="K83" s="50" t="s">
        <v>25</v>
      </c>
      <c r="L83" s="50" t="s">
        <v>25</v>
      </c>
      <c r="M83" s="49" t="s">
        <v>25</v>
      </c>
      <c r="N83" s="50" t="s">
        <v>25</v>
      </c>
      <c r="O83" s="50" t="s">
        <v>25</v>
      </c>
      <c r="P83" s="50" t="s">
        <v>25</v>
      </c>
      <c r="Q83" s="49">
        <v>2643.2</v>
      </c>
      <c r="R83" s="49" t="s">
        <v>25</v>
      </c>
      <c r="S83" s="49" t="s">
        <v>25</v>
      </c>
      <c r="T83" s="55">
        <v>5248</v>
      </c>
      <c r="U83" s="100">
        <f>G83*F83+Q83+T83</f>
        <v>15443.2</v>
      </c>
      <c r="V83" s="101">
        <f t="shared" si="10"/>
        <v>185318.40000000002</v>
      </c>
      <c r="AA83" s="33"/>
    </row>
    <row r="84" spans="1:27" s="31" customFormat="1" ht="14.25" customHeight="1" thickBot="1">
      <c r="A84" s="130">
        <v>9</v>
      </c>
      <c r="B84" s="373" t="s">
        <v>77</v>
      </c>
      <c r="C84" s="373"/>
      <c r="D84" s="374"/>
      <c r="E84" s="131">
        <v>2</v>
      </c>
      <c r="F84" s="131">
        <v>4</v>
      </c>
      <c r="G84" s="132">
        <v>1744</v>
      </c>
      <c r="H84" s="133" t="s">
        <v>25</v>
      </c>
      <c r="I84" s="133" t="s">
        <v>25</v>
      </c>
      <c r="J84" s="132">
        <v>1744</v>
      </c>
      <c r="K84" s="133" t="s">
        <v>25</v>
      </c>
      <c r="L84" s="133" t="s">
        <v>25</v>
      </c>
      <c r="M84" s="132" t="s">
        <v>25</v>
      </c>
      <c r="N84" s="133" t="s">
        <v>25</v>
      </c>
      <c r="O84" s="133" t="s">
        <v>25</v>
      </c>
      <c r="P84" s="133" t="s">
        <v>25</v>
      </c>
      <c r="Q84" s="133">
        <v>2441.6</v>
      </c>
      <c r="R84" s="132" t="s">
        <v>25</v>
      </c>
      <c r="S84" s="132" t="s">
        <v>25</v>
      </c>
      <c r="T84" s="134">
        <v>5824</v>
      </c>
      <c r="U84" s="135">
        <f>G84*F84+Q84+T84</f>
        <v>15241.6</v>
      </c>
      <c r="V84" s="101">
        <f t="shared" si="10"/>
        <v>182899.2</v>
      </c>
      <c r="X84"/>
      <c r="Y84"/>
      <c r="AA84" s="34"/>
    </row>
    <row r="85" spans="1:27" ht="15" customHeight="1" thickBot="1">
      <c r="A85" s="47">
        <v>10</v>
      </c>
      <c r="B85" s="354" t="s">
        <v>78</v>
      </c>
      <c r="C85" s="354"/>
      <c r="D85" s="267"/>
      <c r="E85" s="48">
        <v>5</v>
      </c>
      <c r="F85" s="48">
        <v>2</v>
      </c>
      <c r="G85" s="49">
        <v>2176</v>
      </c>
      <c r="H85" s="50" t="s">
        <v>25</v>
      </c>
      <c r="I85" s="50" t="s">
        <v>25</v>
      </c>
      <c r="J85" s="49">
        <v>2176</v>
      </c>
      <c r="K85" s="50" t="s">
        <v>25</v>
      </c>
      <c r="L85" s="50" t="s">
        <v>25</v>
      </c>
      <c r="M85" s="49" t="s">
        <v>25</v>
      </c>
      <c r="N85" s="50" t="s">
        <v>25</v>
      </c>
      <c r="O85" s="50" t="s">
        <v>25</v>
      </c>
      <c r="P85" s="50" t="s">
        <v>25</v>
      </c>
      <c r="Q85" s="50" t="s">
        <v>25</v>
      </c>
      <c r="R85" s="49" t="s">
        <v>25</v>
      </c>
      <c r="S85" s="50" t="s">
        <v>25</v>
      </c>
      <c r="T85" s="51">
        <v>2048</v>
      </c>
      <c r="U85" s="100">
        <f aca="true" t="shared" si="11" ref="U85:U91">G85*F85+T85</f>
        <v>6400</v>
      </c>
      <c r="V85" s="101">
        <f t="shared" si="10"/>
        <v>76800</v>
      </c>
      <c r="AA85" s="33"/>
    </row>
    <row r="86" spans="1:27" ht="13.5" thickBot="1">
      <c r="A86" s="15">
        <v>1</v>
      </c>
      <c r="B86" s="339">
        <v>2</v>
      </c>
      <c r="C86" s="339"/>
      <c r="D86" s="339"/>
      <c r="E86" s="16">
        <v>3</v>
      </c>
      <c r="F86" s="16">
        <v>4</v>
      </c>
      <c r="G86" s="16">
        <v>5</v>
      </c>
      <c r="H86" s="16">
        <v>6</v>
      </c>
      <c r="I86" s="17">
        <v>7</v>
      </c>
      <c r="J86" s="17">
        <v>7</v>
      </c>
      <c r="K86" s="16">
        <v>8</v>
      </c>
      <c r="L86" s="16">
        <v>9</v>
      </c>
      <c r="M86" s="16">
        <v>10</v>
      </c>
      <c r="N86" s="16">
        <v>10</v>
      </c>
      <c r="O86" s="16">
        <v>11</v>
      </c>
      <c r="P86" s="16">
        <v>12</v>
      </c>
      <c r="Q86" s="16">
        <v>13</v>
      </c>
      <c r="R86" s="16">
        <v>14</v>
      </c>
      <c r="S86" s="16">
        <v>15</v>
      </c>
      <c r="T86" s="16">
        <v>16</v>
      </c>
      <c r="U86" s="16">
        <v>17</v>
      </c>
      <c r="V86" s="18">
        <v>18</v>
      </c>
      <c r="AA86" s="33"/>
    </row>
    <row r="87" spans="1:27" ht="14.25" customHeight="1" thickBot="1">
      <c r="A87" s="47">
        <v>11</v>
      </c>
      <c r="B87" s="375" t="s">
        <v>79</v>
      </c>
      <c r="C87" s="376"/>
      <c r="D87" s="377"/>
      <c r="E87" s="48">
        <v>5</v>
      </c>
      <c r="F87" s="48">
        <v>2</v>
      </c>
      <c r="G87" s="49">
        <v>2176</v>
      </c>
      <c r="H87" s="50" t="s">
        <v>25</v>
      </c>
      <c r="I87" s="50" t="s">
        <v>25</v>
      </c>
      <c r="J87" s="49">
        <v>2176</v>
      </c>
      <c r="K87" s="50" t="s">
        <v>25</v>
      </c>
      <c r="L87" s="50" t="s">
        <v>25</v>
      </c>
      <c r="M87" s="49" t="s">
        <v>25</v>
      </c>
      <c r="N87" s="50" t="s">
        <v>25</v>
      </c>
      <c r="O87" s="50" t="s">
        <v>25</v>
      </c>
      <c r="P87" s="50" t="s">
        <v>25</v>
      </c>
      <c r="Q87" s="50" t="s">
        <v>25</v>
      </c>
      <c r="R87" s="49" t="s">
        <v>25</v>
      </c>
      <c r="S87" s="50" t="s">
        <v>25</v>
      </c>
      <c r="T87" s="51">
        <v>2048</v>
      </c>
      <c r="U87" s="100">
        <f t="shared" si="11"/>
        <v>6400</v>
      </c>
      <c r="V87" s="101">
        <f t="shared" si="10"/>
        <v>76800</v>
      </c>
      <c r="AA87" s="33"/>
    </row>
    <row r="88" spans="1:27" ht="14.25" customHeight="1" thickBot="1">
      <c r="A88" s="47">
        <v>12</v>
      </c>
      <c r="B88" s="304" t="s">
        <v>80</v>
      </c>
      <c r="C88" s="305"/>
      <c r="D88" s="306"/>
      <c r="E88" s="48">
        <v>1</v>
      </c>
      <c r="F88" s="48">
        <v>1</v>
      </c>
      <c r="G88" s="49">
        <v>1600</v>
      </c>
      <c r="H88" s="50" t="s">
        <v>25</v>
      </c>
      <c r="I88" s="50" t="s">
        <v>25</v>
      </c>
      <c r="J88" s="49">
        <v>1600</v>
      </c>
      <c r="K88" s="50" t="s">
        <v>25</v>
      </c>
      <c r="L88" s="50" t="s">
        <v>25</v>
      </c>
      <c r="M88" s="49" t="s">
        <v>25</v>
      </c>
      <c r="N88" s="50" t="s">
        <v>25</v>
      </c>
      <c r="O88" s="50" t="s">
        <v>25</v>
      </c>
      <c r="P88" s="50" t="s">
        <v>25</v>
      </c>
      <c r="Q88" s="50" t="s">
        <v>25</v>
      </c>
      <c r="R88" s="49" t="s">
        <v>25</v>
      </c>
      <c r="S88" s="50" t="s">
        <v>25</v>
      </c>
      <c r="T88" s="51">
        <v>1600</v>
      </c>
      <c r="U88" s="100">
        <f t="shared" si="11"/>
        <v>3200</v>
      </c>
      <c r="V88" s="101">
        <f>U88*6</f>
        <v>19200</v>
      </c>
      <c r="AA88" s="33"/>
    </row>
    <row r="89" spans="1:27" ht="14.25" customHeight="1" thickBot="1">
      <c r="A89" s="47">
        <v>13</v>
      </c>
      <c r="B89" s="354" t="s">
        <v>81</v>
      </c>
      <c r="C89" s="354"/>
      <c r="D89" s="267"/>
      <c r="E89" s="48">
        <v>2</v>
      </c>
      <c r="F89" s="48">
        <v>0.5</v>
      </c>
      <c r="G89" s="49">
        <v>1744</v>
      </c>
      <c r="H89" s="50" t="s">
        <v>25</v>
      </c>
      <c r="I89" s="50" t="s">
        <v>25</v>
      </c>
      <c r="J89" s="49">
        <v>1744</v>
      </c>
      <c r="K89" s="50" t="s">
        <v>25</v>
      </c>
      <c r="L89" s="50" t="s">
        <v>25</v>
      </c>
      <c r="M89" s="49" t="s">
        <v>25</v>
      </c>
      <c r="N89" s="50" t="s">
        <v>25</v>
      </c>
      <c r="O89" s="50" t="s">
        <v>25</v>
      </c>
      <c r="P89" s="50" t="s">
        <v>25</v>
      </c>
      <c r="Q89" s="50" t="s">
        <v>25</v>
      </c>
      <c r="R89" s="49" t="s">
        <v>25</v>
      </c>
      <c r="S89" s="50" t="s">
        <v>25</v>
      </c>
      <c r="T89" s="51">
        <v>728</v>
      </c>
      <c r="U89" s="100">
        <f t="shared" si="11"/>
        <v>1600</v>
      </c>
      <c r="V89" s="101">
        <f t="shared" si="10"/>
        <v>19200</v>
      </c>
      <c r="AA89" s="33"/>
    </row>
    <row r="90" spans="1:27" ht="14.25" customHeight="1" thickBot="1">
      <c r="A90" s="47">
        <v>14</v>
      </c>
      <c r="B90" s="304" t="s">
        <v>82</v>
      </c>
      <c r="C90" s="305"/>
      <c r="D90" s="306"/>
      <c r="E90" s="48">
        <v>2</v>
      </c>
      <c r="F90" s="48">
        <v>1</v>
      </c>
      <c r="G90" s="49">
        <v>1744</v>
      </c>
      <c r="H90" s="49" t="s">
        <v>25</v>
      </c>
      <c r="I90" s="50"/>
      <c r="J90" s="49">
        <v>1744</v>
      </c>
      <c r="K90" s="49" t="s">
        <v>25</v>
      </c>
      <c r="L90" s="49" t="s">
        <v>25</v>
      </c>
      <c r="M90" s="49" t="s">
        <v>25</v>
      </c>
      <c r="N90" s="49" t="s">
        <v>25</v>
      </c>
      <c r="O90" s="49" t="s">
        <v>25</v>
      </c>
      <c r="P90" s="49" t="s">
        <v>25</v>
      </c>
      <c r="Q90" s="49" t="s">
        <v>25</v>
      </c>
      <c r="R90" s="49" t="s">
        <v>25</v>
      </c>
      <c r="S90" s="49" t="s">
        <v>25</v>
      </c>
      <c r="T90" s="55">
        <v>1456</v>
      </c>
      <c r="U90" s="100">
        <f t="shared" si="11"/>
        <v>3200</v>
      </c>
      <c r="V90" s="101">
        <f t="shared" si="10"/>
        <v>38400</v>
      </c>
      <c r="AA90" s="33"/>
    </row>
    <row r="91" spans="1:27" ht="15.75" customHeight="1" thickBot="1">
      <c r="A91" s="47">
        <v>15</v>
      </c>
      <c r="B91" s="354" t="s">
        <v>83</v>
      </c>
      <c r="C91" s="354"/>
      <c r="D91" s="267"/>
      <c r="E91" s="48">
        <v>2</v>
      </c>
      <c r="F91" s="48">
        <v>1</v>
      </c>
      <c r="G91" s="49">
        <v>1744</v>
      </c>
      <c r="H91" s="49" t="s">
        <v>25</v>
      </c>
      <c r="I91" s="50" t="s">
        <v>25</v>
      </c>
      <c r="J91" s="49">
        <v>1744</v>
      </c>
      <c r="K91" s="50" t="s">
        <v>25</v>
      </c>
      <c r="L91" s="50" t="s">
        <v>25</v>
      </c>
      <c r="M91" s="49" t="s">
        <v>25</v>
      </c>
      <c r="N91" s="50" t="s">
        <v>25</v>
      </c>
      <c r="O91" s="50" t="s">
        <v>25</v>
      </c>
      <c r="P91" s="50" t="s">
        <v>25</v>
      </c>
      <c r="Q91" s="50" t="s">
        <v>25</v>
      </c>
      <c r="R91" s="49" t="s">
        <v>25</v>
      </c>
      <c r="S91" s="49" t="s">
        <v>25</v>
      </c>
      <c r="T91" s="55">
        <v>1456</v>
      </c>
      <c r="U91" s="100">
        <f t="shared" si="11"/>
        <v>3200</v>
      </c>
      <c r="V91" s="101">
        <f t="shared" si="10"/>
        <v>38400</v>
      </c>
      <c r="AA91" s="33"/>
    </row>
    <row r="92" spans="1:28" ht="13.5" thickBot="1">
      <c r="A92" s="302" t="s">
        <v>84</v>
      </c>
      <c r="B92" s="303"/>
      <c r="C92" s="303"/>
      <c r="D92" s="303"/>
      <c r="E92" s="118"/>
      <c r="F92" s="118">
        <f>F76+F77+F78+F79+F80+F81+F82+F83+F84+F85+F87+F88+F89+F90+F91</f>
        <v>31.5</v>
      </c>
      <c r="G92" s="69" t="s">
        <v>37</v>
      </c>
      <c r="H92" s="69" t="s">
        <v>37</v>
      </c>
      <c r="I92" s="69" t="s">
        <v>37</v>
      </c>
      <c r="J92" s="69">
        <f>(F76*G76)+(F77*G77)+(F78*G78)+(F79*G79)+(F80*G80)+(F81*G81)+(F82*G82)+(F83*G83)+(F84*G84)+(F85*G85)+(F87*G87)+(F88*G88)+(F89*G89)+(F90*G90)+(F91*G91)</f>
        <v>59976</v>
      </c>
      <c r="K92" s="69" t="s">
        <v>37</v>
      </c>
      <c r="L92" s="69" t="s">
        <v>37</v>
      </c>
      <c r="M92" s="69" t="s">
        <v>25</v>
      </c>
      <c r="N92" s="69" t="s">
        <v>37</v>
      </c>
      <c r="O92" s="69" t="s">
        <v>37</v>
      </c>
      <c r="P92" s="69" t="s">
        <v>37</v>
      </c>
      <c r="Q92" s="93">
        <f>Q83+Q84</f>
        <v>5084.799999999999</v>
      </c>
      <c r="R92" s="93" t="s">
        <v>25</v>
      </c>
      <c r="S92" s="93">
        <f>S80</f>
        <v>1046.4</v>
      </c>
      <c r="T92" s="93">
        <f>T76+T77+T78+T79+T80+T81+T82+T83+T84+T85+T87+T88+T89+T90+T91</f>
        <v>40824</v>
      </c>
      <c r="U92" s="93">
        <f>U76+U77+U78+U79+U80+U81+U82+U83+U84+U85+U87+U88+U89+U90+U91</f>
        <v>106931.20000000001</v>
      </c>
      <c r="V92" s="107">
        <f t="shared" si="10"/>
        <v>1283174.4000000001</v>
      </c>
      <c r="W92" s="240"/>
      <c r="X92" s="240"/>
      <c r="Y92" s="240"/>
      <c r="Z92" s="240"/>
      <c r="AA92" s="242"/>
      <c r="AB92" s="240"/>
    </row>
    <row r="93" spans="1:28" ht="13.5" thickBot="1">
      <c r="A93" s="370" t="s">
        <v>85</v>
      </c>
      <c r="B93" s="371"/>
      <c r="C93" s="371"/>
      <c r="D93" s="372"/>
      <c r="E93" s="136"/>
      <c r="F93" s="137">
        <f>F46+F70+F92</f>
        <v>112</v>
      </c>
      <c r="G93" s="138" t="s">
        <v>37</v>
      </c>
      <c r="H93" s="138" t="s">
        <v>37</v>
      </c>
      <c r="I93" s="138" t="s">
        <v>37</v>
      </c>
      <c r="J93" s="138">
        <f>J46+J70+J92</f>
        <v>310605</v>
      </c>
      <c r="K93" s="138">
        <f>K46+K70</f>
        <v>41198.810000000005</v>
      </c>
      <c r="L93" s="138">
        <f>L28</f>
        <v>1651.2</v>
      </c>
      <c r="M93" s="138">
        <f>M46+M70</f>
        <v>0</v>
      </c>
      <c r="N93" s="138">
        <f>N46+N70</f>
        <v>41984.479999999996</v>
      </c>
      <c r="O93" s="138">
        <f>O46</f>
        <v>19598.81</v>
      </c>
      <c r="P93" s="138">
        <f>P46</f>
        <v>805</v>
      </c>
      <c r="Q93" s="138">
        <f>Q92</f>
        <v>5084.799999999999</v>
      </c>
      <c r="R93" s="138">
        <f>R46</f>
        <v>619.1999999999999</v>
      </c>
      <c r="S93" s="138">
        <f>S92</f>
        <v>1046.4</v>
      </c>
      <c r="T93" s="138">
        <f>T92+T70</f>
        <v>53232</v>
      </c>
      <c r="U93" s="139">
        <f>U46+U70+U92</f>
        <v>475825.7</v>
      </c>
      <c r="V93" s="107">
        <f>(U93-U88)*12+V88</f>
        <v>5690708.4</v>
      </c>
      <c r="W93" s="240"/>
      <c r="X93" s="240"/>
      <c r="Y93" s="240"/>
      <c r="Z93" s="240"/>
      <c r="AA93" s="240"/>
      <c r="AB93" s="240"/>
    </row>
    <row r="94" spans="1:28" ht="13.5" thickBot="1">
      <c r="A94" s="158"/>
      <c r="B94" s="367" t="s">
        <v>111</v>
      </c>
      <c r="C94" s="368"/>
      <c r="D94" s="369"/>
      <c r="E94" s="152"/>
      <c r="F94" s="153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5"/>
      <c r="V94" s="151"/>
      <c r="W94" s="240"/>
      <c r="X94" s="240"/>
      <c r="Y94" s="240"/>
      <c r="Z94" s="240"/>
      <c r="AA94" s="240"/>
      <c r="AB94" s="240"/>
    </row>
    <row r="95" spans="1:28" ht="13.5" customHeight="1" thickBot="1">
      <c r="A95" s="195">
        <v>1</v>
      </c>
      <c r="B95" s="375" t="s">
        <v>116</v>
      </c>
      <c r="C95" s="400"/>
      <c r="D95" s="401"/>
      <c r="E95" s="20" t="s">
        <v>25</v>
      </c>
      <c r="F95" s="20" t="s">
        <v>25</v>
      </c>
      <c r="G95" s="20" t="s">
        <v>25</v>
      </c>
      <c r="H95" s="20" t="s">
        <v>25</v>
      </c>
      <c r="I95" s="20" t="s">
        <v>25</v>
      </c>
      <c r="J95" s="20" t="s">
        <v>25</v>
      </c>
      <c r="K95" s="20" t="s">
        <v>25</v>
      </c>
      <c r="L95" s="20" t="s">
        <v>25</v>
      </c>
      <c r="M95" s="21" t="s">
        <v>25</v>
      </c>
      <c r="N95" s="20" t="s">
        <v>25</v>
      </c>
      <c r="O95" s="20" t="s">
        <v>25</v>
      </c>
      <c r="P95" s="20" t="s">
        <v>25</v>
      </c>
      <c r="Q95" s="20" t="s">
        <v>25</v>
      </c>
      <c r="R95" s="21" t="s">
        <v>25</v>
      </c>
      <c r="S95" s="20" t="s">
        <v>25</v>
      </c>
      <c r="T95" s="21" t="s">
        <v>25</v>
      </c>
      <c r="U95" s="20" t="s">
        <v>25</v>
      </c>
      <c r="V95" s="230">
        <v>470059.8</v>
      </c>
      <c r="W95" s="240"/>
      <c r="X95" s="241"/>
      <c r="Y95" s="240"/>
      <c r="Z95" s="240"/>
      <c r="AA95" s="240"/>
      <c r="AB95" s="242"/>
    </row>
    <row r="96" spans="1:28" ht="13.5" thickBot="1">
      <c r="A96" s="195">
        <v>2</v>
      </c>
      <c r="B96" s="375" t="s">
        <v>117</v>
      </c>
      <c r="C96" s="400"/>
      <c r="D96" s="401"/>
      <c r="E96" s="20" t="s">
        <v>25</v>
      </c>
      <c r="F96" s="20" t="s">
        <v>25</v>
      </c>
      <c r="G96" s="20" t="s">
        <v>25</v>
      </c>
      <c r="H96" s="20" t="s">
        <v>25</v>
      </c>
      <c r="I96" s="20" t="s">
        <v>25</v>
      </c>
      <c r="J96" s="20" t="s">
        <v>25</v>
      </c>
      <c r="K96" s="20" t="s">
        <v>25</v>
      </c>
      <c r="L96" s="20" t="s">
        <v>25</v>
      </c>
      <c r="M96" s="21" t="s">
        <v>25</v>
      </c>
      <c r="N96" s="20" t="s">
        <v>25</v>
      </c>
      <c r="O96" s="20" t="s">
        <v>25</v>
      </c>
      <c r="P96" s="20" t="s">
        <v>25</v>
      </c>
      <c r="Q96" s="20" t="s">
        <v>25</v>
      </c>
      <c r="R96" s="21" t="s">
        <v>25</v>
      </c>
      <c r="S96" s="20" t="s">
        <v>25</v>
      </c>
      <c r="T96" s="21" t="s">
        <v>25</v>
      </c>
      <c r="U96" s="20" t="s">
        <v>25</v>
      </c>
      <c r="V96" s="230">
        <f>(N44+K44)*12</f>
        <v>216320.87999999998</v>
      </c>
      <c r="W96" s="240"/>
      <c r="X96" s="240"/>
      <c r="Y96" s="240"/>
      <c r="Z96" s="240"/>
      <c r="AA96" s="240"/>
      <c r="AB96" s="240"/>
    </row>
    <row r="97" spans="1:22" ht="13.5" thickBot="1">
      <c r="A97" s="195">
        <v>3</v>
      </c>
      <c r="B97" s="375" t="s">
        <v>118</v>
      </c>
      <c r="C97" s="400"/>
      <c r="D97" s="401"/>
      <c r="E97" s="20" t="s">
        <v>25</v>
      </c>
      <c r="F97" s="20" t="s">
        <v>25</v>
      </c>
      <c r="G97" s="20" t="s">
        <v>25</v>
      </c>
      <c r="H97" s="20" t="s">
        <v>25</v>
      </c>
      <c r="I97" s="20" t="s">
        <v>25</v>
      </c>
      <c r="J97" s="20" t="s">
        <v>25</v>
      </c>
      <c r="K97" s="20" t="s">
        <v>25</v>
      </c>
      <c r="L97" s="20" t="s">
        <v>25</v>
      </c>
      <c r="M97" s="21" t="s">
        <v>25</v>
      </c>
      <c r="N97" s="20" t="s">
        <v>25</v>
      </c>
      <c r="O97" s="20" t="s">
        <v>25</v>
      </c>
      <c r="P97" s="20" t="s">
        <v>25</v>
      </c>
      <c r="Q97" s="20" t="s">
        <v>25</v>
      </c>
      <c r="R97" s="21" t="s">
        <v>25</v>
      </c>
      <c r="S97" s="20" t="s">
        <v>25</v>
      </c>
      <c r="T97" s="21" t="s">
        <v>25</v>
      </c>
      <c r="U97" s="20" t="s">
        <v>25</v>
      </c>
      <c r="V97" s="230">
        <f>O44*12</f>
        <v>178980.48</v>
      </c>
    </row>
    <row r="98" spans="1:24" ht="13.5" thickBot="1">
      <c r="A98" s="195">
        <v>4</v>
      </c>
      <c r="B98" s="304" t="s">
        <v>86</v>
      </c>
      <c r="C98" s="305"/>
      <c r="D98" s="306"/>
      <c r="E98" s="20" t="s">
        <v>25</v>
      </c>
      <c r="F98" s="20" t="s">
        <v>25</v>
      </c>
      <c r="G98" s="20" t="s">
        <v>25</v>
      </c>
      <c r="H98" s="20" t="s">
        <v>25</v>
      </c>
      <c r="I98" s="20" t="s">
        <v>25</v>
      </c>
      <c r="J98" s="20" t="s">
        <v>25</v>
      </c>
      <c r="K98" s="20" t="s">
        <v>25</v>
      </c>
      <c r="L98" s="20" t="s">
        <v>25</v>
      </c>
      <c r="M98" s="21" t="s">
        <v>25</v>
      </c>
      <c r="N98" s="20" t="s">
        <v>25</v>
      </c>
      <c r="O98" s="20" t="s">
        <v>25</v>
      </c>
      <c r="P98" s="20" t="s">
        <v>25</v>
      </c>
      <c r="Q98" s="20" t="s">
        <v>25</v>
      </c>
      <c r="R98" s="21" t="s">
        <v>25</v>
      </c>
      <c r="S98" s="20" t="s">
        <v>25</v>
      </c>
      <c r="T98" s="21" t="s">
        <v>25</v>
      </c>
      <c r="U98" s="20" t="s">
        <v>25</v>
      </c>
      <c r="V98" s="230">
        <v>56160</v>
      </c>
      <c r="X98" s="33"/>
    </row>
    <row r="99" spans="1:25" ht="13.5" thickBot="1">
      <c r="A99" s="195">
        <v>5</v>
      </c>
      <c r="B99" s="304" t="s">
        <v>119</v>
      </c>
      <c r="C99" s="305"/>
      <c r="D99" s="306"/>
      <c r="E99" s="20" t="s">
        <v>25</v>
      </c>
      <c r="F99" s="20" t="s">
        <v>25</v>
      </c>
      <c r="G99" s="20" t="s">
        <v>25</v>
      </c>
      <c r="H99" s="20" t="s">
        <v>25</v>
      </c>
      <c r="I99" s="20" t="s">
        <v>25</v>
      </c>
      <c r="J99" s="20" t="s">
        <v>25</v>
      </c>
      <c r="K99" s="20" t="s">
        <v>25</v>
      </c>
      <c r="L99" s="20" t="s">
        <v>25</v>
      </c>
      <c r="M99" s="21" t="s">
        <v>25</v>
      </c>
      <c r="N99" s="20" t="s">
        <v>25</v>
      </c>
      <c r="O99" s="20" t="s">
        <v>25</v>
      </c>
      <c r="P99" s="20" t="s">
        <v>25</v>
      </c>
      <c r="Q99" s="20" t="s">
        <v>25</v>
      </c>
      <c r="R99" s="21" t="s">
        <v>25</v>
      </c>
      <c r="S99" s="20" t="s">
        <v>25</v>
      </c>
      <c r="T99" s="21" t="s">
        <v>25</v>
      </c>
      <c r="U99" s="20" t="s">
        <v>25</v>
      </c>
      <c r="V99" s="230">
        <v>56160</v>
      </c>
      <c r="X99" s="33"/>
      <c r="Y99" s="33"/>
    </row>
    <row r="100" spans="1:22" ht="35.25" customHeight="1" thickBot="1">
      <c r="A100" s="195">
        <v>6</v>
      </c>
      <c r="B100" s="304" t="s">
        <v>120</v>
      </c>
      <c r="C100" s="305"/>
      <c r="D100" s="306"/>
      <c r="E100" s="20" t="s">
        <v>25</v>
      </c>
      <c r="F100" s="20" t="s">
        <v>25</v>
      </c>
      <c r="G100" s="20" t="s">
        <v>25</v>
      </c>
      <c r="H100" s="20" t="s">
        <v>25</v>
      </c>
      <c r="I100" s="20" t="s">
        <v>25</v>
      </c>
      <c r="J100" s="20" t="s">
        <v>25</v>
      </c>
      <c r="K100" s="20" t="s">
        <v>25</v>
      </c>
      <c r="L100" s="20" t="s">
        <v>25</v>
      </c>
      <c r="M100" s="21" t="s">
        <v>25</v>
      </c>
      <c r="N100" s="20" t="s">
        <v>25</v>
      </c>
      <c r="O100" s="20" t="s">
        <v>25</v>
      </c>
      <c r="P100" s="20" t="s">
        <v>25</v>
      </c>
      <c r="Q100" s="20" t="s">
        <v>25</v>
      </c>
      <c r="R100" s="21" t="s">
        <v>25</v>
      </c>
      <c r="S100" s="20" t="s">
        <v>25</v>
      </c>
      <c r="T100" s="21" t="s">
        <v>25</v>
      </c>
      <c r="U100" s="20" t="s">
        <v>25</v>
      </c>
      <c r="V100" s="230">
        <v>67318.84</v>
      </c>
    </row>
    <row r="101" spans="1:25" ht="13.5" thickBot="1">
      <c r="A101" s="159"/>
      <c r="B101" s="404" t="s">
        <v>112</v>
      </c>
      <c r="C101" s="405"/>
      <c r="D101" s="406"/>
      <c r="E101" s="20" t="s">
        <v>25</v>
      </c>
      <c r="F101" s="20" t="s">
        <v>25</v>
      </c>
      <c r="G101" s="20" t="s">
        <v>25</v>
      </c>
      <c r="H101" s="20" t="s">
        <v>25</v>
      </c>
      <c r="I101" s="20" t="s">
        <v>25</v>
      </c>
      <c r="J101" s="20" t="s">
        <v>25</v>
      </c>
      <c r="K101" s="20" t="s">
        <v>25</v>
      </c>
      <c r="L101" s="20" t="s">
        <v>25</v>
      </c>
      <c r="M101" s="21" t="s">
        <v>25</v>
      </c>
      <c r="N101" s="20" t="s">
        <v>25</v>
      </c>
      <c r="O101" s="20" t="s">
        <v>25</v>
      </c>
      <c r="P101" s="20" t="s">
        <v>25</v>
      </c>
      <c r="Q101" s="20" t="s">
        <v>25</v>
      </c>
      <c r="R101" s="21" t="s">
        <v>25</v>
      </c>
      <c r="S101" s="20" t="s">
        <v>25</v>
      </c>
      <c r="T101" s="21" t="s">
        <v>25</v>
      </c>
      <c r="U101" s="20" t="s">
        <v>25</v>
      </c>
      <c r="V101" s="151">
        <f>V95+V96+V97+V98+V99+V100</f>
        <v>1044999.9999999999</v>
      </c>
      <c r="Y101" s="33"/>
    </row>
    <row r="102" spans="1:24" ht="13.5" thickBot="1">
      <c r="A102" s="159"/>
      <c r="B102" s="307" t="s">
        <v>113</v>
      </c>
      <c r="C102" s="308"/>
      <c r="D102" s="309"/>
      <c r="E102" s="20" t="s">
        <v>25</v>
      </c>
      <c r="F102" s="20" t="s">
        <v>25</v>
      </c>
      <c r="G102" s="20" t="s">
        <v>25</v>
      </c>
      <c r="H102" s="20" t="s">
        <v>25</v>
      </c>
      <c r="I102" s="20" t="s">
        <v>25</v>
      </c>
      <c r="J102" s="20" t="s">
        <v>25</v>
      </c>
      <c r="K102" s="20" t="s">
        <v>25</v>
      </c>
      <c r="L102" s="20" t="s">
        <v>25</v>
      </c>
      <c r="M102" s="21" t="s">
        <v>25</v>
      </c>
      <c r="N102" s="20" t="s">
        <v>25</v>
      </c>
      <c r="O102" s="20" t="s">
        <v>25</v>
      </c>
      <c r="P102" s="20" t="s">
        <v>25</v>
      </c>
      <c r="Q102" s="20" t="s">
        <v>25</v>
      </c>
      <c r="R102" s="21" t="s">
        <v>25</v>
      </c>
      <c r="S102" s="20" t="s">
        <v>25</v>
      </c>
      <c r="T102" s="21" t="s">
        <v>25</v>
      </c>
      <c r="U102" s="20" t="s">
        <v>25</v>
      </c>
      <c r="V102" s="151"/>
      <c r="X102" s="33"/>
    </row>
    <row r="103" spans="1:22" ht="13.5" thickBot="1">
      <c r="A103" s="195">
        <v>1</v>
      </c>
      <c r="B103" s="304" t="s">
        <v>116</v>
      </c>
      <c r="C103" s="405"/>
      <c r="D103" s="406"/>
      <c r="E103" s="20" t="s">
        <v>25</v>
      </c>
      <c r="F103" s="20" t="s">
        <v>25</v>
      </c>
      <c r="G103" s="20" t="s">
        <v>25</v>
      </c>
      <c r="H103" s="20" t="s">
        <v>25</v>
      </c>
      <c r="I103" s="20" t="s">
        <v>25</v>
      </c>
      <c r="J103" s="20" t="s">
        <v>25</v>
      </c>
      <c r="K103" s="20" t="s">
        <v>25</v>
      </c>
      <c r="L103" s="20" t="s">
        <v>25</v>
      </c>
      <c r="M103" s="21" t="s">
        <v>25</v>
      </c>
      <c r="N103" s="20" t="s">
        <v>25</v>
      </c>
      <c r="O103" s="20" t="s">
        <v>25</v>
      </c>
      <c r="P103" s="20" t="s">
        <v>25</v>
      </c>
      <c r="Q103" s="20" t="s">
        <v>25</v>
      </c>
      <c r="R103" s="21" t="s">
        <v>25</v>
      </c>
      <c r="S103" s="20" t="s">
        <v>25</v>
      </c>
      <c r="T103" s="21" t="s">
        <v>25</v>
      </c>
      <c r="U103" s="20" t="s">
        <v>25</v>
      </c>
      <c r="V103" s="230">
        <v>3238000.2</v>
      </c>
    </row>
    <row r="104" spans="1:22" ht="13.5" thickBot="1">
      <c r="A104" s="48">
        <v>2</v>
      </c>
      <c r="B104" s="304" t="s">
        <v>117</v>
      </c>
      <c r="C104" s="305"/>
      <c r="D104" s="306"/>
      <c r="E104" s="20" t="s">
        <v>25</v>
      </c>
      <c r="F104" s="20" t="s">
        <v>25</v>
      </c>
      <c r="G104" s="20" t="s">
        <v>25</v>
      </c>
      <c r="H104" s="20" t="s">
        <v>25</v>
      </c>
      <c r="I104" s="20" t="s">
        <v>25</v>
      </c>
      <c r="J104" s="20" t="s">
        <v>25</v>
      </c>
      <c r="K104" s="20" t="s">
        <v>25</v>
      </c>
      <c r="L104" s="20" t="s">
        <v>25</v>
      </c>
      <c r="M104" s="21" t="s">
        <v>25</v>
      </c>
      <c r="N104" s="20" t="s">
        <v>25</v>
      </c>
      <c r="O104" s="20" t="s">
        <v>25</v>
      </c>
      <c r="P104" s="20" t="s">
        <v>25</v>
      </c>
      <c r="Q104" s="20" t="s">
        <v>25</v>
      </c>
      <c r="R104" s="21" t="s">
        <v>25</v>
      </c>
      <c r="S104" s="20" t="s">
        <v>25</v>
      </c>
      <c r="T104" s="21" t="s">
        <v>25</v>
      </c>
      <c r="U104" s="20" t="s">
        <v>25</v>
      </c>
      <c r="V104" s="230">
        <f>((K93+L93+N93)-N44-K44)*12</f>
        <v>801693</v>
      </c>
    </row>
    <row r="105" spans="1:25" ht="13.5" thickBot="1">
      <c r="A105" s="195">
        <v>3</v>
      </c>
      <c r="B105" s="304" t="s">
        <v>118</v>
      </c>
      <c r="C105" s="305"/>
      <c r="D105" s="306"/>
      <c r="E105" s="20" t="s">
        <v>25</v>
      </c>
      <c r="F105" s="20" t="s">
        <v>25</v>
      </c>
      <c r="G105" s="20" t="s">
        <v>25</v>
      </c>
      <c r="H105" s="20" t="s">
        <v>25</v>
      </c>
      <c r="I105" s="20" t="s">
        <v>25</v>
      </c>
      <c r="J105" s="20" t="s">
        <v>25</v>
      </c>
      <c r="K105" s="20" t="s">
        <v>25</v>
      </c>
      <c r="L105" s="20" t="s">
        <v>25</v>
      </c>
      <c r="M105" s="21" t="s">
        <v>25</v>
      </c>
      <c r="N105" s="20" t="s">
        <v>25</v>
      </c>
      <c r="O105" s="20" t="s">
        <v>25</v>
      </c>
      <c r="P105" s="20" t="s">
        <v>25</v>
      </c>
      <c r="Q105" s="20" t="s">
        <v>25</v>
      </c>
      <c r="R105" s="21" t="s">
        <v>25</v>
      </c>
      <c r="S105" s="20" t="s">
        <v>25</v>
      </c>
      <c r="T105" s="21" t="s">
        <v>25</v>
      </c>
      <c r="U105" s="20" t="s">
        <v>25</v>
      </c>
      <c r="V105" s="230">
        <f>((O93+P93+Q93+R93+S93)-O44)*12</f>
        <v>146870.04000000004</v>
      </c>
      <c r="X105" s="240"/>
      <c r="Y105" s="33"/>
    </row>
    <row r="106" spans="1:22" ht="13.5" thickBot="1">
      <c r="A106" s="195">
        <v>4</v>
      </c>
      <c r="B106" s="304" t="s">
        <v>121</v>
      </c>
      <c r="C106" s="305"/>
      <c r="D106" s="306"/>
      <c r="E106" s="20" t="s">
        <v>25</v>
      </c>
      <c r="F106" s="20" t="s">
        <v>25</v>
      </c>
      <c r="G106" s="20" t="s">
        <v>25</v>
      </c>
      <c r="H106" s="20" t="s">
        <v>25</v>
      </c>
      <c r="I106" s="20" t="s">
        <v>25</v>
      </c>
      <c r="J106" s="20" t="s">
        <v>25</v>
      </c>
      <c r="K106" s="20" t="s">
        <v>25</v>
      </c>
      <c r="L106" s="20" t="s">
        <v>25</v>
      </c>
      <c r="M106" s="21" t="s">
        <v>25</v>
      </c>
      <c r="N106" s="20" t="s">
        <v>25</v>
      </c>
      <c r="O106" s="20" t="s">
        <v>25</v>
      </c>
      <c r="P106" s="20" t="s">
        <v>25</v>
      </c>
      <c r="Q106" s="20" t="s">
        <v>25</v>
      </c>
      <c r="R106" s="21" t="s">
        <v>25</v>
      </c>
      <c r="S106" s="20" t="s">
        <v>25</v>
      </c>
      <c r="T106" s="21" t="s">
        <v>25</v>
      </c>
      <c r="U106" s="20" t="s">
        <v>25</v>
      </c>
      <c r="V106" s="230">
        <f>T93*12</f>
        <v>638784</v>
      </c>
    </row>
    <row r="107" spans="1:24" ht="13.5" thickBot="1">
      <c r="A107" s="207">
        <v>5</v>
      </c>
      <c r="B107" s="407" t="s">
        <v>86</v>
      </c>
      <c r="C107" s="408"/>
      <c r="D107" s="409"/>
      <c r="E107" s="20" t="s">
        <v>25</v>
      </c>
      <c r="F107" s="20" t="s">
        <v>25</v>
      </c>
      <c r="G107" s="20" t="s">
        <v>25</v>
      </c>
      <c r="H107" s="20" t="s">
        <v>25</v>
      </c>
      <c r="I107" s="20" t="s">
        <v>25</v>
      </c>
      <c r="J107" s="20" t="s">
        <v>25</v>
      </c>
      <c r="K107" s="20" t="s">
        <v>25</v>
      </c>
      <c r="L107" s="20" t="s">
        <v>25</v>
      </c>
      <c r="M107" s="21" t="s">
        <v>25</v>
      </c>
      <c r="N107" s="20" t="s">
        <v>25</v>
      </c>
      <c r="O107" s="20" t="s">
        <v>25</v>
      </c>
      <c r="P107" s="20" t="s">
        <v>25</v>
      </c>
      <c r="Q107" s="20" t="s">
        <v>25</v>
      </c>
      <c r="R107" s="21" t="s">
        <v>25</v>
      </c>
      <c r="S107" s="20" t="s">
        <v>25</v>
      </c>
      <c r="T107" s="21" t="s">
        <v>25</v>
      </c>
      <c r="U107" s="20" t="s">
        <v>25</v>
      </c>
      <c r="V107" s="230">
        <v>254605</v>
      </c>
      <c r="X107" s="33"/>
    </row>
    <row r="108" spans="1:22" ht="14.25" customHeight="1" thickBot="1">
      <c r="A108" s="19">
        <v>6</v>
      </c>
      <c r="B108" s="375" t="s">
        <v>119</v>
      </c>
      <c r="C108" s="376"/>
      <c r="D108" s="377"/>
      <c r="E108" s="20" t="s">
        <v>25</v>
      </c>
      <c r="F108" s="20" t="s">
        <v>25</v>
      </c>
      <c r="G108" s="20" t="s">
        <v>25</v>
      </c>
      <c r="H108" s="20" t="s">
        <v>25</v>
      </c>
      <c r="I108" s="20" t="s">
        <v>25</v>
      </c>
      <c r="J108" s="20" t="s">
        <v>25</v>
      </c>
      <c r="K108" s="20" t="s">
        <v>25</v>
      </c>
      <c r="L108" s="20" t="s">
        <v>25</v>
      </c>
      <c r="M108" s="21" t="s">
        <v>25</v>
      </c>
      <c r="N108" s="20" t="s">
        <v>25</v>
      </c>
      <c r="O108" s="20" t="s">
        <v>25</v>
      </c>
      <c r="P108" s="20" t="s">
        <v>25</v>
      </c>
      <c r="Q108" s="20" t="s">
        <v>25</v>
      </c>
      <c r="R108" s="21" t="s">
        <v>25</v>
      </c>
      <c r="S108" s="20" t="s">
        <v>25</v>
      </c>
      <c r="T108" s="21" t="s">
        <v>25</v>
      </c>
      <c r="U108" s="20" t="s">
        <v>25</v>
      </c>
      <c r="V108" s="101">
        <v>187687</v>
      </c>
    </row>
    <row r="109" spans="1:28" ht="23.25" customHeight="1" thickBot="1">
      <c r="A109" s="19">
        <v>7</v>
      </c>
      <c r="B109" s="375" t="s">
        <v>122</v>
      </c>
      <c r="C109" s="376"/>
      <c r="D109" s="377"/>
      <c r="E109" s="20" t="s">
        <v>25</v>
      </c>
      <c r="F109" s="20" t="s">
        <v>25</v>
      </c>
      <c r="G109" s="20" t="s">
        <v>25</v>
      </c>
      <c r="H109" s="20" t="s">
        <v>25</v>
      </c>
      <c r="I109" s="20" t="s">
        <v>25</v>
      </c>
      <c r="J109" s="20" t="s">
        <v>25</v>
      </c>
      <c r="K109" s="20" t="s">
        <v>25</v>
      </c>
      <c r="L109" s="20" t="s">
        <v>25</v>
      </c>
      <c r="M109" s="21" t="s">
        <v>25</v>
      </c>
      <c r="N109" s="20" t="s">
        <v>25</v>
      </c>
      <c r="O109" s="20" t="s">
        <v>25</v>
      </c>
      <c r="P109" s="20" t="s">
        <v>25</v>
      </c>
      <c r="Q109" s="20" t="s">
        <v>25</v>
      </c>
      <c r="R109" s="21" t="s">
        <v>25</v>
      </c>
      <c r="S109" s="20" t="s">
        <v>25</v>
      </c>
      <c r="T109" s="21" t="s">
        <v>25</v>
      </c>
      <c r="U109" s="20" t="s">
        <v>25</v>
      </c>
      <c r="V109" s="101">
        <v>150602.39</v>
      </c>
      <c r="AB109" s="35"/>
    </row>
    <row r="110" spans="1:24" ht="34.5" customHeight="1" thickBot="1">
      <c r="A110" s="19">
        <v>8</v>
      </c>
      <c r="B110" s="304" t="s">
        <v>120</v>
      </c>
      <c r="C110" s="305"/>
      <c r="D110" s="306"/>
      <c r="E110" s="20" t="s">
        <v>25</v>
      </c>
      <c r="F110" s="20" t="s">
        <v>25</v>
      </c>
      <c r="G110" s="20" t="s">
        <v>25</v>
      </c>
      <c r="H110" s="20" t="s">
        <v>25</v>
      </c>
      <c r="I110" s="20" t="s">
        <v>25</v>
      </c>
      <c r="J110" s="20" t="s">
        <v>25</v>
      </c>
      <c r="K110" s="20" t="s">
        <v>25</v>
      </c>
      <c r="L110" s="20" t="s">
        <v>25</v>
      </c>
      <c r="M110" s="21" t="s">
        <v>25</v>
      </c>
      <c r="N110" s="20" t="s">
        <v>25</v>
      </c>
      <c r="O110" s="20" t="s">
        <v>25</v>
      </c>
      <c r="P110" s="20" t="s">
        <v>25</v>
      </c>
      <c r="Q110" s="20" t="s">
        <v>25</v>
      </c>
      <c r="R110" s="21" t="s">
        <v>25</v>
      </c>
      <c r="S110" s="20" t="s">
        <v>25</v>
      </c>
      <c r="T110" s="21" t="s">
        <v>25</v>
      </c>
      <c r="U110" s="20" t="s">
        <v>25</v>
      </c>
      <c r="V110" s="101">
        <v>725198.37</v>
      </c>
      <c r="X110" s="33"/>
    </row>
    <row r="111" spans="1:24" ht="14.25" customHeight="1" thickBot="1">
      <c r="A111" s="22"/>
      <c r="B111" s="403" t="s">
        <v>114</v>
      </c>
      <c r="C111" s="403"/>
      <c r="D111" s="403"/>
      <c r="E111" s="23" t="s">
        <v>25</v>
      </c>
      <c r="F111" s="23" t="s">
        <v>25</v>
      </c>
      <c r="G111" s="23" t="s">
        <v>25</v>
      </c>
      <c r="H111" s="23" t="s">
        <v>25</v>
      </c>
      <c r="I111" s="23" t="s">
        <v>25</v>
      </c>
      <c r="J111" s="23" t="s">
        <v>25</v>
      </c>
      <c r="K111" s="23" t="s">
        <v>25</v>
      </c>
      <c r="L111" s="24" t="s">
        <v>25</v>
      </c>
      <c r="M111" s="25" t="s">
        <v>25</v>
      </c>
      <c r="N111" s="24" t="s">
        <v>25</v>
      </c>
      <c r="O111" s="24" t="s">
        <v>25</v>
      </c>
      <c r="P111" s="24" t="s">
        <v>25</v>
      </c>
      <c r="Q111" s="24" t="s">
        <v>25</v>
      </c>
      <c r="R111" s="25" t="s">
        <v>25</v>
      </c>
      <c r="S111" s="24" t="s">
        <v>25</v>
      </c>
      <c r="T111" s="24"/>
      <c r="U111" s="24" t="s">
        <v>25</v>
      </c>
      <c r="V111" s="140">
        <f>V103+V104+V105+V106+V107+V108+V109+V110</f>
        <v>6143440</v>
      </c>
      <c r="X111" s="33"/>
    </row>
    <row r="112" spans="1:24" ht="14.25" customHeight="1" thickBot="1">
      <c r="A112" s="265" t="s">
        <v>115</v>
      </c>
      <c r="B112" s="266"/>
      <c r="C112" s="266"/>
      <c r="D112" s="266"/>
      <c r="E112" s="263"/>
      <c r="F112" s="141">
        <v>112</v>
      </c>
      <c r="G112" s="69" t="s">
        <v>37</v>
      </c>
      <c r="H112" s="69" t="s">
        <v>37</v>
      </c>
      <c r="I112" s="69" t="s">
        <v>37</v>
      </c>
      <c r="J112" s="69">
        <f>J93</f>
        <v>310605</v>
      </c>
      <c r="K112" s="69">
        <f aca="true" t="shared" si="12" ref="K112:S112">K93</f>
        <v>41198.810000000005</v>
      </c>
      <c r="L112" s="69">
        <f t="shared" si="12"/>
        <v>1651.2</v>
      </c>
      <c r="M112" s="69">
        <f t="shared" si="12"/>
        <v>0</v>
      </c>
      <c r="N112" s="69">
        <f t="shared" si="12"/>
        <v>41984.479999999996</v>
      </c>
      <c r="O112" s="69">
        <f t="shared" si="12"/>
        <v>19598.81</v>
      </c>
      <c r="P112" s="69">
        <f t="shared" si="12"/>
        <v>805</v>
      </c>
      <c r="Q112" s="69">
        <f t="shared" si="12"/>
        <v>5084.799999999999</v>
      </c>
      <c r="R112" s="69">
        <f t="shared" si="12"/>
        <v>619.1999999999999</v>
      </c>
      <c r="S112" s="69">
        <f t="shared" si="12"/>
        <v>1046.4</v>
      </c>
      <c r="T112" s="69">
        <f>T70+T92</f>
        <v>53232</v>
      </c>
      <c r="U112" s="106">
        <f>U93</f>
        <v>475825.7</v>
      </c>
      <c r="V112" s="107">
        <f>V101+V111</f>
        <v>7188440</v>
      </c>
      <c r="X112" s="33"/>
    </row>
    <row r="113" spans="1:22" ht="19.5" customHeight="1" thickBot="1">
      <c r="A113" s="314" t="s">
        <v>107</v>
      </c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</row>
    <row r="114" spans="1:26" ht="16.5" customHeight="1" thickBot="1">
      <c r="A114" s="316" t="s">
        <v>23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8"/>
      <c r="Z114" s="33"/>
    </row>
    <row r="115" spans="1:25" ht="13.5" thickBot="1">
      <c r="A115" s="208">
        <v>1</v>
      </c>
      <c r="B115" s="278" t="s">
        <v>125</v>
      </c>
      <c r="C115" s="278"/>
      <c r="D115" s="279"/>
      <c r="E115" s="209">
        <v>15</v>
      </c>
      <c r="F115" s="228" t="s">
        <v>25</v>
      </c>
      <c r="G115" s="211" t="s">
        <v>25</v>
      </c>
      <c r="H115" s="211" t="s">
        <v>25</v>
      </c>
      <c r="I115" s="210"/>
      <c r="J115" s="211" t="s">
        <v>25</v>
      </c>
      <c r="K115" s="210" t="s">
        <v>25</v>
      </c>
      <c r="L115" s="211">
        <v>412.8</v>
      </c>
      <c r="M115" s="211" t="s">
        <v>25</v>
      </c>
      <c r="N115" s="210" t="s">
        <v>25</v>
      </c>
      <c r="O115" s="210" t="s">
        <v>25</v>
      </c>
      <c r="P115" s="210" t="s">
        <v>25</v>
      </c>
      <c r="Q115" s="210" t="s">
        <v>25</v>
      </c>
      <c r="R115" s="211" t="s">
        <v>25</v>
      </c>
      <c r="S115" s="229" t="s">
        <v>25</v>
      </c>
      <c r="T115" s="203" t="s">
        <v>25</v>
      </c>
      <c r="U115" s="232">
        <f>L115</f>
        <v>412.8</v>
      </c>
      <c r="V115" s="230">
        <f>U115*12</f>
        <v>4953.6</v>
      </c>
      <c r="Y115" s="33"/>
    </row>
    <row r="116" spans="1:22" ht="15" customHeight="1" thickBot="1">
      <c r="A116" s="212">
        <v>2</v>
      </c>
      <c r="B116" s="278" t="s">
        <v>32</v>
      </c>
      <c r="C116" s="278"/>
      <c r="D116" s="279"/>
      <c r="E116" s="213">
        <v>8</v>
      </c>
      <c r="F116" s="213">
        <v>1</v>
      </c>
      <c r="G116" s="214">
        <v>2624</v>
      </c>
      <c r="H116" s="215" t="s">
        <v>25</v>
      </c>
      <c r="I116" s="214"/>
      <c r="J116" s="215">
        <v>2624</v>
      </c>
      <c r="K116" s="215" t="s">
        <v>25</v>
      </c>
      <c r="L116" s="214" t="s">
        <v>25</v>
      </c>
      <c r="M116" s="214" t="s">
        <v>25</v>
      </c>
      <c r="N116" s="214" t="s">
        <v>25</v>
      </c>
      <c r="O116" s="214" t="s">
        <v>25</v>
      </c>
      <c r="P116" s="214" t="s">
        <v>25</v>
      </c>
      <c r="Q116" s="214" t="s">
        <v>25</v>
      </c>
      <c r="R116" s="215" t="s">
        <v>25</v>
      </c>
      <c r="S116" s="245" t="s">
        <v>25</v>
      </c>
      <c r="T116" s="194" t="s">
        <v>25</v>
      </c>
      <c r="U116" s="233">
        <f>J116</f>
        <v>2624</v>
      </c>
      <c r="V116" s="230">
        <f>U116*12</f>
        <v>31488</v>
      </c>
    </row>
    <row r="117" spans="1:22" ht="12.75" customHeight="1" hidden="1">
      <c r="A117" s="161">
        <v>3</v>
      </c>
      <c r="B117" s="321" t="s">
        <v>108</v>
      </c>
      <c r="C117" s="322"/>
      <c r="D117" s="323"/>
      <c r="E117" s="162"/>
      <c r="F117" s="162">
        <v>6</v>
      </c>
      <c r="G117" s="163"/>
      <c r="H117" s="164" t="s">
        <v>25</v>
      </c>
      <c r="I117" s="160" t="s">
        <v>25</v>
      </c>
      <c r="J117" s="165" t="s">
        <v>25</v>
      </c>
      <c r="K117" s="165" t="s">
        <v>25</v>
      </c>
      <c r="L117" s="164" t="s">
        <v>25</v>
      </c>
      <c r="M117" s="165" t="s">
        <v>25</v>
      </c>
      <c r="N117" s="164" t="s">
        <v>25</v>
      </c>
      <c r="O117" s="164" t="s">
        <v>25</v>
      </c>
      <c r="P117" s="164" t="s">
        <v>25</v>
      </c>
      <c r="Q117" s="164" t="s">
        <v>25</v>
      </c>
      <c r="R117" s="166">
        <v>9930</v>
      </c>
      <c r="S117" s="169">
        <f>R117*4</f>
        <v>39720</v>
      </c>
      <c r="T117" s="200"/>
      <c r="U117" s="196"/>
      <c r="V117" s="151"/>
    </row>
    <row r="118" spans="1:25" ht="15.75" customHeight="1" thickBot="1">
      <c r="A118" s="280" t="s">
        <v>36</v>
      </c>
      <c r="B118" s="281"/>
      <c r="C118" s="281"/>
      <c r="D118" s="282"/>
      <c r="E118" s="167"/>
      <c r="F118" s="167">
        <f>F116</f>
        <v>1</v>
      </c>
      <c r="G118" s="168" t="s">
        <v>37</v>
      </c>
      <c r="H118" s="168" t="s">
        <v>37</v>
      </c>
      <c r="I118" s="168" t="s">
        <v>37</v>
      </c>
      <c r="J118" s="168"/>
      <c r="K118" s="168"/>
      <c r="L118" s="168">
        <f>L115</f>
        <v>412.8</v>
      </c>
      <c r="M118" s="168" t="str">
        <f>M116</f>
        <v>-</v>
      </c>
      <c r="N118" s="168" t="s">
        <v>37</v>
      </c>
      <c r="O118" s="168" t="s">
        <v>37</v>
      </c>
      <c r="P118" s="168" t="s">
        <v>37</v>
      </c>
      <c r="Q118" s="168" t="s">
        <v>37</v>
      </c>
      <c r="R118" s="169"/>
      <c r="S118" s="169"/>
      <c r="T118" s="201"/>
      <c r="U118" s="106">
        <f>U115+U116</f>
        <v>3036.8</v>
      </c>
      <c r="V118" s="151">
        <f>V115+V116</f>
        <v>36441.6</v>
      </c>
      <c r="Y118" s="33"/>
    </row>
    <row r="119" spans="1:22" ht="16.5" customHeight="1" thickBot="1">
      <c r="A119" s="316" t="s">
        <v>47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8"/>
    </row>
    <row r="120" spans="1:22" ht="13.5" thickBot="1">
      <c r="A120" s="170">
        <v>1</v>
      </c>
      <c r="B120" s="283" t="s">
        <v>109</v>
      </c>
      <c r="C120" s="284"/>
      <c r="D120" s="285"/>
      <c r="E120" s="216">
        <v>6</v>
      </c>
      <c r="F120" s="217">
        <v>0.5</v>
      </c>
      <c r="G120" s="218">
        <v>2320</v>
      </c>
      <c r="H120" s="219" t="s">
        <v>25</v>
      </c>
      <c r="I120" s="220" t="s">
        <v>25</v>
      </c>
      <c r="J120" s="221">
        <f>G120</f>
        <v>2320</v>
      </c>
      <c r="K120" s="220" t="s">
        <v>25</v>
      </c>
      <c r="L120" s="174" t="s">
        <v>25</v>
      </c>
      <c r="M120" s="174" t="s">
        <v>25</v>
      </c>
      <c r="N120" s="174" t="s">
        <v>25</v>
      </c>
      <c r="O120" s="174" t="s">
        <v>25</v>
      </c>
      <c r="P120" s="174" t="s">
        <v>25</v>
      </c>
      <c r="Q120" s="174" t="s">
        <v>25</v>
      </c>
      <c r="R120" s="243" t="s">
        <v>25</v>
      </c>
      <c r="S120" s="244" t="s">
        <v>25</v>
      </c>
      <c r="T120" s="203" t="s">
        <v>25</v>
      </c>
      <c r="U120" s="100">
        <v>1160</v>
      </c>
      <c r="V120" s="230">
        <f>U120*12</f>
        <v>13920</v>
      </c>
    </row>
    <row r="121" spans="1:22" ht="16.5" hidden="1" thickBot="1">
      <c r="A121" s="161"/>
      <c r="B121" s="321"/>
      <c r="C121" s="322"/>
      <c r="D121" s="323"/>
      <c r="E121" s="177"/>
      <c r="F121" s="162"/>
      <c r="G121" s="178"/>
      <c r="H121" s="179" t="s">
        <v>25</v>
      </c>
      <c r="I121" s="164" t="s">
        <v>25</v>
      </c>
      <c r="J121" s="180">
        <f>G121</f>
        <v>0</v>
      </c>
      <c r="K121" s="164" t="s">
        <v>25</v>
      </c>
      <c r="L121" s="164" t="s">
        <v>25</v>
      </c>
      <c r="M121" s="164" t="s">
        <v>25</v>
      </c>
      <c r="N121" s="164" t="s">
        <v>25</v>
      </c>
      <c r="O121" s="164" t="s">
        <v>25</v>
      </c>
      <c r="P121" s="164" t="s">
        <v>25</v>
      </c>
      <c r="Q121" s="164" t="s">
        <v>25</v>
      </c>
      <c r="R121" s="166"/>
      <c r="S121" s="206"/>
      <c r="T121" s="200"/>
      <c r="U121" s="196"/>
      <c r="V121" s="151"/>
    </row>
    <row r="122" spans="1:24" ht="12.75" customHeight="1" thickBot="1">
      <c r="A122" s="280" t="s">
        <v>36</v>
      </c>
      <c r="B122" s="281"/>
      <c r="C122" s="281"/>
      <c r="D122" s="282"/>
      <c r="E122" s="181"/>
      <c r="F122" s="182">
        <f>F120</f>
        <v>0.5</v>
      </c>
      <c r="G122" s="183" t="s">
        <v>37</v>
      </c>
      <c r="H122" s="183" t="s">
        <v>37</v>
      </c>
      <c r="I122" s="168" t="s">
        <v>37</v>
      </c>
      <c r="J122" s="168">
        <v>617.5</v>
      </c>
      <c r="K122" s="168" t="s">
        <v>37</v>
      </c>
      <c r="L122" s="168" t="s">
        <v>37</v>
      </c>
      <c r="M122" s="168" t="s">
        <v>37</v>
      </c>
      <c r="N122" s="168" t="s">
        <v>37</v>
      </c>
      <c r="O122" s="168" t="s">
        <v>37</v>
      </c>
      <c r="P122" s="168" t="s">
        <v>37</v>
      </c>
      <c r="Q122" s="168" t="s">
        <v>37</v>
      </c>
      <c r="R122" s="184"/>
      <c r="S122" s="184"/>
      <c r="T122" s="201"/>
      <c r="U122" s="106">
        <f>U120</f>
        <v>1160</v>
      </c>
      <c r="V122" s="197">
        <f>V120</f>
        <v>13920</v>
      </c>
      <c r="X122" s="33"/>
    </row>
    <row r="123" spans="1:25" ht="0.75" customHeight="1" hidden="1" thickBot="1">
      <c r="A123" s="319" t="s">
        <v>68</v>
      </c>
      <c r="B123" s="320"/>
      <c r="C123" s="320"/>
      <c r="D123" s="320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203"/>
      <c r="U123" s="157"/>
      <c r="V123" s="197"/>
      <c r="Y123" s="33"/>
    </row>
    <row r="124" spans="1:22" ht="16.5" hidden="1" thickBot="1">
      <c r="A124" s="170">
        <v>1</v>
      </c>
      <c r="B124" s="313"/>
      <c r="C124" s="313"/>
      <c r="D124" s="313"/>
      <c r="E124" s="185"/>
      <c r="F124" s="171"/>
      <c r="G124" s="172"/>
      <c r="H124" s="173" t="s">
        <v>25</v>
      </c>
      <c r="I124" s="174" t="s">
        <v>25</v>
      </c>
      <c r="J124" s="175">
        <f>G124</f>
        <v>0</v>
      </c>
      <c r="K124" s="174" t="s">
        <v>25</v>
      </c>
      <c r="L124" s="174" t="s">
        <v>25</v>
      </c>
      <c r="M124" s="174" t="s">
        <v>25</v>
      </c>
      <c r="N124" s="174" t="s">
        <v>25</v>
      </c>
      <c r="O124" s="174" t="s">
        <v>25</v>
      </c>
      <c r="P124" s="174" t="s">
        <v>25</v>
      </c>
      <c r="Q124" s="174" t="s">
        <v>25</v>
      </c>
      <c r="R124" s="176"/>
      <c r="S124" s="204"/>
      <c r="T124" s="194"/>
      <c r="U124" s="156"/>
      <c r="V124" s="197"/>
    </row>
    <row r="125" spans="1:22" ht="16.5" hidden="1" thickBot="1">
      <c r="A125" s="161">
        <v>2</v>
      </c>
      <c r="B125" s="287"/>
      <c r="C125" s="287"/>
      <c r="D125" s="287"/>
      <c r="E125" s="186"/>
      <c r="F125" s="162"/>
      <c r="G125" s="178"/>
      <c r="H125" s="179" t="s">
        <v>25</v>
      </c>
      <c r="I125" s="164" t="s">
        <v>25</v>
      </c>
      <c r="J125" s="180">
        <f>G125</f>
        <v>0</v>
      </c>
      <c r="K125" s="164" t="s">
        <v>25</v>
      </c>
      <c r="L125" s="164" t="s">
        <v>25</v>
      </c>
      <c r="M125" s="164" t="s">
        <v>25</v>
      </c>
      <c r="N125" s="164" t="s">
        <v>25</v>
      </c>
      <c r="O125" s="164" t="s">
        <v>25</v>
      </c>
      <c r="P125" s="164" t="s">
        <v>25</v>
      </c>
      <c r="Q125" s="164" t="s">
        <v>25</v>
      </c>
      <c r="R125" s="166"/>
      <c r="S125" s="176"/>
      <c r="T125" s="194"/>
      <c r="U125" s="156"/>
      <c r="V125" s="197"/>
    </row>
    <row r="126" spans="1:22" ht="13.5" hidden="1" thickBot="1">
      <c r="A126" s="280" t="s">
        <v>36</v>
      </c>
      <c r="B126" s="281"/>
      <c r="C126" s="281"/>
      <c r="D126" s="282"/>
      <c r="E126" s="187"/>
      <c r="F126" s="188">
        <f>SUM(F124:F125)</f>
        <v>0</v>
      </c>
      <c r="G126" s="168" t="s">
        <v>37</v>
      </c>
      <c r="H126" s="168" t="s">
        <v>37</v>
      </c>
      <c r="I126" s="168" t="s">
        <v>37</v>
      </c>
      <c r="J126" s="168">
        <f>((F124*G124)+G125)/4</f>
        <v>0</v>
      </c>
      <c r="K126" s="168" t="s">
        <v>37</v>
      </c>
      <c r="L126" s="168" t="s">
        <v>37</v>
      </c>
      <c r="M126" s="168" t="s">
        <v>37</v>
      </c>
      <c r="N126" s="168" t="s">
        <v>37</v>
      </c>
      <c r="O126" s="168" t="s">
        <v>37</v>
      </c>
      <c r="P126" s="168" t="s">
        <v>37</v>
      </c>
      <c r="Q126" s="168" t="s">
        <v>37</v>
      </c>
      <c r="R126" s="169"/>
      <c r="S126" s="169"/>
      <c r="T126" s="198"/>
      <c r="U126" s="157"/>
      <c r="V126" s="197"/>
    </row>
    <row r="127" spans="1:22" ht="13.5" thickBot="1">
      <c r="A127" s="224">
        <v>1</v>
      </c>
      <c r="B127" s="292" t="s">
        <v>116</v>
      </c>
      <c r="C127" s="292"/>
      <c r="D127" s="292"/>
      <c r="E127" s="222" t="s">
        <v>25</v>
      </c>
      <c r="F127" s="222" t="s">
        <v>25</v>
      </c>
      <c r="G127" s="222" t="s">
        <v>25</v>
      </c>
      <c r="H127" s="222" t="s">
        <v>25</v>
      </c>
      <c r="I127" s="222" t="s">
        <v>25</v>
      </c>
      <c r="J127" s="222" t="s">
        <v>25</v>
      </c>
      <c r="K127" s="222" t="s">
        <v>25</v>
      </c>
      <c r="L127" s="189" t="s">
        <v>25</v>
      </c>
      <c r="M127" s="189" t="s">
        <v>25</v>
      </c>
      <c r="N127" s="189" t="s">
        <v>25</v>
      </c>
      <c r="O127" s="189" t="s">
        <v>25</v>
      </c>
      <c r="P127" s="189" t="s">
        <v>25</v>
      </c>
      <c r="Q127" s="189" t="s">
        <v>25</v>
      </c>
      <c r="R127" s="189" t="s">
        <v>25</v>
      </c>
      <c r="S127" s="205" t="s">
        <v>25</v>
      </c>
      <c r="T127" s="199" t="s">
        <v>25</v>
      </c>
      <c r="U127" s="20" t="s">
        <v>25</v>
      </c>
      <c r="V127" s="231">
        <v>45408</v>
      </c>
    </row>
    <row r="128" spans="1:24" ht="12.75">
      <c r="A128" s="236">
        <v>2</v>
      </c>
      <c r="B128" s="293" t="s">
        <v>117</v>
      </c>
      <c r="C128" s="294"/>
      <c r="D128" s="295"/>
      <c r="E128" s="190" t="s">
        <v>25</v>
      </c>
      <c r="F128" s="190" t="s">
        <v>25</v>
      </c>
      <c r="G128" s="190" t="s">
        <v>25</v>
      </c>
      <c r="H128" s="190" t="s">
        <v>25</v>
      </c>
      <c r="I128" s="190" t="s">
        <v>25</v>
      </c>
      <c r="J128" s="190" t="s">
        <v>25</v>
      </c>
      <c r="K128" s="190" t="s">
        <v>25</v>
      </c>
      <c r="L128" s="190" t="s">
        <v>25</v>
      </c>
      <c r="M128" s="190" t="s">
        <v>25</v>
      </c>
      <c r="N128" s="190" t="s">
        <v>25</v>
      </c>
      <c r="O128" s="190" t="s">
        <v>25</v>
      </c>
      <c r="P128" s="190" t="s">
        <v>25</v>
      </c>
      <c r="Q128" s="190" t="s">
        <v>25</v>
      </c>
      <c r="R128" s="189" t="s">
        <v>25</v>
      </c>
      <c r="S128" s="205" t="s">
        <v>25</v>
      </c>
      <c r="T128" s="199" t="s">
        <v>25</v>
      </c>
      <c r="U128" s="20" t="s">
        <v>25</v>
      </c>
      <c r="V128" s="231">
        <v>4953.6</v>
      </c>
      <c r="X128" s="33"/>
    </row>
    <row r="129" spans="1:22" ht="23.25" customHeight="1" thickBot="1">
      <c r="A129" s="225">
        <v>3</v>
      </c>
      <c r="B129" s="415" t="s">
        <v>122</v>
      </c>
      <c r="C129" s="416"/>
      <c r="D129" s="291"/>
      <c r="E129" s="235" t="s">
        <v>25</v>
      </c>
      <c r="F129" s="235" t="s">
        <v>25</v>
      </c>
      <c r="G129" s="235" t="s">
        <v>25</v>
      </c>
      <c r="H129" s="235" t="s">
        <v>25</v>
      </c>
      <c r="I129" s="235" t="s">
        <v>25</v>
      </c>
      <c r="J129" s="235" t="s">
        <v>25</v>
      </c>
      <c r="K129" s="235" t="s">
        <v>25</v>
      </c>
      <c r="L129" s="235" t="s">
        <v>25</v>
      </c>
      <c r="M129" s="235" t="s">
        <v>25</v>
      </c>
      <c r="N129" s="235" t="s">
        <v>25</v>
      </c>
      <c r="O129" s="235" t="s">
        <v>25</v>
      </c>
      <c r="P129" s="235" t="s">
        <v>25</v>
      </c>
      <c r="Q129" s="235" t="s">
        <v>25</v>
      </c>
      <c r="R129" s="189" t="s">
        <v>25</v>
      </c>
      <c r="S129" s="205" t="s">
        <v>25</v>
      </c>
      <c r="T129" s="199" t="s">
        <v>25</v>
      </c>
      <c r="U129" s="20" t="s">
        <v>25</v>
      </c>
      <c r="V129" s="239">
        <v>1420.8</v>
      </c>
    </row>
    <row r="130" spans="1:22" ht="36" customHeight="1" thickBot="1">
      <c r="A130" s="226">
        <v>4</v>
      </c>
      <c r="B130" s="296" t="s">
        <v>120</v>
      </c>
      <c r="C130" s="297"/>
      <c r="D130" s="298"/>
      <c r="E130" s="223" t="s">
        <v>25</v>
      </c>
      <c r="F130" s="223" t="s">
        <v>25</v>
      </c>
      <c r="G130" s="223" t="s">
        <v>25</v>
      </c>
      <c r="H130" s="223" t="s">
        <v>25</v>
      </c>
      <c r="I130" s="223" t="s">
        <v>25</v>
      </c>
      <c r="J130" s="223" t="s">
        <v>25</v>
      </c>
      <c r="K130" s="223" t="s">
        <v>25</v>
      </c>
      <c r="L130" s="191" t="s">
        <v>25</v>
      </c>
      <c r="M130" s="191" t="s">
        <v>25</v>
      </c>
      <c r="N130" s="191" t="s">
        <v>25</v>
      </c>
      <c r="O130" s="191" t="s">
        <v>25</v>
      </c>
      <c r="P130" s="191" t="s">
        <v>25</v>
      </c>
      <c r="Q130" s="191" t="s">
        <v>25</v>
      </c>
      <c r="R130" s="189" t="s">
        <v>25</v>
      </c>
      <c r="S130" s="205" t="s">
        <v>25</v>
      </c>
      <c r="T130" s="199" t="s">
        <v>25</v>
      </c>
      <c r="U130" s="20" t="s">
        <v>25</v>
      </c>
      <c r="V130" s="230">
        <v>98218.4</v>
      </c>
    </row>
    <row r="131" spans="1:22" ht="13.5" thickBot="1">
      <c r="A131" s="299" t="s">
        <v>123</v>
      </c>
      <c r="B131" s="300"/>
      <c r="C131" s="300"/>
      <c r="D131" s="300"/>
      <c r="E131" s="301"/>
      <c r="F131" s="188">
        <f>F118+F122+F126</f>
        <v>1.5</v>
      </c>
      <c r="G131" s="168" t="s">
        <v>37</v>
      </c>
      <c r="H131" s="168" t="s">
        <v>37</v>
      </c>
      <c r="I131" s="168" t="s">
        <v>37</v>
      </c>
      <c r="J131" s="168" t="s">
        <v>25</v>
      </c>
      <c r="K131" s="168">
        <f>K118</f>
        <v>0</v>
      </c>
      <c r="L131" s="168">
        <f>L118</f>
        <v>412.8</v>
      </c>
      <c r="M131" s="168" t="str">
        <f>M118</f>
        <v>-</v>
      </c>
      <c r="N131" s="168" t="str">
        <f>N122</f>
        <v>х</v>
      </c>
      <c r="O131" s="168" t="str">
        <f>O122</f>
        <v>х</v>
      </c>
      <c r="P131" s="168" t="str">
        <f>P122</f>
        <v>х</v>
      </c>
      <c r="Q131" s="168" t="str">
        <f>Q122</f>
        <v>х</v>
      </c>
      <c r="R131" s="168" t="s">
        <v>25</v>
      </c>
      <c r="S131" s="168" t="s">
        <v>25</v>
      </c>
      <c r="T131" s="201" t="s">
        <v>25</v>
      </c>
      <c r="U131" s="107">
        <f>U118+U122</f>
        <v>4196.8</v>
      </c>
      <c r="V131" s="197">
        <f>V127+V128+V129+V130</f>
        <v>150000.8</v>
      </c>
    </row>
    <row r="132" spans="1:22" ht="13.5" thickBot="1">
      <c r="A132" s="270" t="s">
        <v>110</v>
      </c>
      <c r="B132" s="271"/>
      <c r="C132" s="271"/>
      <c r="D132" s="271"/>
      <c r="E132" s="272"/>
      <c r="F132" s="192">
        <f>F112+F131</f>
        <v>113.5</v>
      </c>
      <c r="G132" s="193" t="s">
        <v>37</v>
      </c>
      <c r="H132" s="193" t="s">
        <v>37</v>
      </c>
      <c r="I132" s="193" t="s">
        <v>37</v>
      </c>
      <c r="J132" s="193" t="s">
        <v>37</v>
      </c>
      <c r="K132" s="193" t="s">
        <v>37</v>
      </c>
      <c r="L132" s="193" t="s">
        <v>37</v>
      </c>
      <c r="M132" s="193" t="s">
        <v>37</v>
      </c>
      <c r="N132" s="193" t="s">
        <v>37</v>
      </c>
      <c r="O132" s="193" t="s">
        <v>37</v>
      </c>
      <c r="P132" s="193" t="s">
        <v>37</v>
      </c>
      <c r="Q132" s="193" t="s">
        <v>37</v>
      </c>
      <c r="R132" s="193" t="s">
        <v>25</v>
      </c>
      <c r="S132" s="193" t="s">
        <v>25</v>
      </c>
      <c r="T132" s="202" t="s">
        <v>25</v>
      </c>
      <c r="U132" s="234">
        <f>U112+U131</f>
        <v>480022.5</v>
      </c>
      <c r="V132" s="107">
        <f>V112+V131</f>
        <v>7338440.8</v>
      </c>
    </row>
    <row r="133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spans="3:25" ht="23.25" customHeight="1">
      <c r="C147" s="5"/>
      <c r="D147" s="269" t="s">
        <v>99</v>
      </c>
      <c r="E147" s="269"/>
      <c r="F147" s="269"/>
      <c r="G147" s="269"/>
      <c r="H147" s="26"/>
      <c r="I147" s="5"/>
      <c r="J147" s="5"/>
      <c r="K147" s="5" t="s">
        <v>100</v>
      </c>
      <c r="L147" s="5"/>
      <c r="M147" s="5"/>
      <c r="N147" s="5"/>
      <c r="O147" s="5"/>
      <c r="P147" s="5"/>
      <c r="Q147" s="5"/>
      <c r="R147" s="290" t="s">
        <v>101</v>
      </c>
      <c r="S147" s="290"/>
      <c r="T147" s="290"/>
      <c r="U147" s="290"/>
      <c r="Y147" s="33"/>
    </row>
    <row r="148" spans="3:21" ht="12.75">
      <c r="C148" s="286" t="s">
        <v>102</v>
      </c>
      <c r="D148" s="286"/>
      <c r="E148" s="286"/>
      <c r="F148" s="286"/>
      <c r="G148" s="286"/>
      <c r="H148" s="286"/>
      <c r="I148" s="27"/>
      <c r="J148" s="27"/>
      <c r="K148" s="277" t="s">
        <v>103</v>
      </c>
      <c r="L148" s="277"/>
      <c r="M148" s="27"/>
      <c r="N148" s="27"/>
      <c r="O148" s="27"/>
      <c r="P148" s="27"/>
      <c r="Q148" s="27"/>
      <c r="R148" s="29" t="s">
        <v>104</v>
      </c>
      <c r="S148" s="29"/>
      <c r="T148" s="29"/>
      <c r="U148" s="29"/>
    </row>
    <row r="149" spans="3:21" ht="12.75">
      <c r="C149" s="27"/>
      <c r="D149" s="30"/>
      <c r="E149" s="30"/>
      <c r="F149" s="30"/>
      <c r="G149" s="30"/>
      <c r="H149" s="27"/>
      <c r="I149" s="27"/>
      <c r="J149" s="27"/>
      <c r="K149" s="28"/>
      <c r="L149" s="28"/>
      <c r="M149" s="27"/>
      <c r="N149" s="27"/>
      <c r="O149" s="27"/>
      <c r="P149" s="27"/>
      <c r="Q149" s="27"/>
      <c r="R149" s="29"/>
      <c r="S149" s="29"/>
      <c r="T149" s="29"/>
      <c r="U149" s="29"/>
    </row>
    <row r="150" spans="3:21" ht="12.75">
      <c r="C150" s="27"/>
      <c r="D150" s="27"/>
      <c r="E150" s="27"/>
      <c r="F150" s="27"/>
      <c r="G150" s="27"/>
      <c r="H150" s="27"/>
      <c r="I150" s="27"/>
      <c r="J150" s="27"/>
      <c r="K150" s="28"/>
      <c r="L150" s="28"/>
      <c r="M150" s="27"/>
      <c r="N150" s="27"/>
      <c r="O150" s="27"/>
      <c r="P150" s="27"/>
      <c r="Q150" s="27"/>
      <c r="R150" s="29"/>
      <c r="S150" s="29"/>
      <c r="T150" s="29"/>
      <c r="U150" s="29"/>
    </row>
    <row r="151" spans="3:21" ht="15.75">
      <c r="C151" s="5"/>
      <c r="D151" s="147" t="s">
        <v>105</v>
      </c>
      <c r="E151" s="147"/>
      <c r="F151" s="147"/>
      <c r="G151" s="147"/>
      <c r="H151" s="5"/>
      <c r="I151" s="5"/>
      <c r="J151" s="5"/>
      <c r="K151" s="5" t="s">
        <v>100</v>
      </c>
      <c r="L151" s="5"/>
      <c r="M151" s="5"/>
      <c r="N151" s="5"/>
      <c r="O151" s="5"/>
      <c r="P151" s="5"/>
      <c r="Q151" s="5"/>
      <c r="R151" s="149"/>
      <c r="S151" s="148" t="s">
        <v>106</v>
      </c>
      <c r="T151" s="148"/>
      <c r="U151" s="149"/>
    </row>
    <row r="152" spans="3:21" ht="12.75">
      <c r="C152" s="275"/>
      <c r="D152" s="276"/>
      <c r="E152" s="5" t="s">
        <v>3</v>
      </c>
      <c r="F152" s="5"/>
      <c r="G152" s="5"/>
      <c r="H152" s="5"/>
      <c r="I152" s="5"/>
      <c r="J152" s="5"/>
      <c r="K152" s="277" t="s">
        <v>103</v>
      </c>
      <c r="L152" s="277"/>
      <c r="M152" s="5"/>
      <c r="N152" s="5"/>
      <c r="O152" s="5"/>
      <c r="P152" s="5"/>
      <c r="Q152" s="5"/>
      <c r="R152" s="29" t="s">
        <v>104</v>
      </c>
      <c r="S152" s="29"/>
      <c r="T152" s="29"/>
      <c r="U152" s="29"/>
    </row>
    <row r="153" ht="12.75">
      <c r="U153" s="33"/>
    </row>
    <row r="154" ht="12.75">
      <c r="U154" s="33"/>
    </row>
  </sheetData>
  <sheetProtection/>
  <mergeCells count="138">
    <mergeCell ref="C152:D152"/>
    <mergeCell ref="K152:L152"/>
    <mergeCell ref="B115:D115"/>
    <mergeCell ref="B116:D116"/>
    <mergeCell ref="B117:D117"/>
    <mergeCell ref="A118:D118"/>
    <mergeCell ref="B120:D120"/>
    <mergeCell ref="D147:G147"/>
    <mergeCell ref="A132:E132"/>
    <mergeCell ref="B129:D129"/>
    <mergeCell ref="R147:U147"/>
    <mergeCell ref="C148:H148"/>
    <mergeCell ref="K148:L148"/>
    <mergeCell ref="B130:D130"/>
    <mergeCell ref="A131:E131"/>
    <mergeCell ref="A126:D126"/>
    <mergeCell ref="B127:D127"/>
    <mergeCell ref="B128:D128"/>
    <mergeCell ref="B121:D121"/>
    <mergeCell ref="A122:D122"/>
    <mergeCell ref="A113:V113"/>
    <mergeCell ref="A114:V114"/>
    <mergeCell ref="A119:V119"/>
    <mergeCell ref="B125:D125"/>
    <mergeCell ref="A123:S123"/>
    <mergeCell ref="B124:D124"/>
    <mergeCell ref="A112:E112"/>
    <mergeCell ref="B20:D20"/>
    <mergeCell ref="B102:D102"/>
    <mergeCell ref="B103:D103"/>
    <mergeCell ref="B105:D105"/>
    <mergeCell ref="B98:D98"/>
    <mergeCell ref="B99:D99"/>
    <mergeCell ref="B100:D100"/>
    <mergeCell ref="B33:D33"/>
    <mergeCell ref="B43:D43"/>
    <mergeCell ref="B57:D57"/>
    <mergeCell ref="B55:D55"/>
    <mergeCell ref="B49:D49"/>
    <mergeCell ref="A48:V48"/>
    <mergeCell ref="B52:D52"/>
    <mergeCell ref="A53:E53"/>
    <mergeCell ref="B54:D54"/>
    <mergeCell ref="B56:D56"/>
    <mergeCell ref="B37:D37"/>
    <mergeCell ref="A42:V42"/>
    <mergeCell ref="B39:D39"/>
    <mergeCell ref="A46:E46"/>
    <mergeCell ref="B35:D35"/>
    <mergeCell ref="B65:D65"/>
    <mergeCell ref="B44:D44"/>
    <mergeCell ref="P4:V4"/>
    <mergeCell ref="P7:S7"/>
    <mergeCell ref="B11:D12"/>
    <mergeCell ref="O11:S11"/>
    <mergeCell ref="E11:E12"/>
    <mergeCell ref="H9:V10"/>
    <mergeCell ref="K11:N11"/>
    <mergeCell ref="G11:G12"/>
    <mergeCell ref="U7:V7"/>
    <mergeCell ref="P5:V5"/>
    <mergeCell ref="A15:V15"/>
    <mergeCell ref="A11:A12"/>
    <mergeCell ref="F11:F12"/>
    <mergeCell ref="A14:V14"/>
    <mergeCell ref="H11:I11"/>
    <mergeCell ref="J11:J12"/>
    <mergeCell ref="B13:D13"/>
    <mergeCell ref="U11:U12"/>
    <mergeCell ref="B111:D111"/>
    <mergeCell ref="A92:D92"/>
    <mergeCell ref="B88:D88"/>
    <mergeCell ref="B109:D109"/>
    <mergeCell ref="B110:D110"/>
    <mergeCell ref="B101:D101"/>
    <mergeCell ref="B106:D106"/>
    <mergeCell ref="B107:D107"/>
    <mergeCell ref="B91:D91"/>
    <mergeCell ref="B104:D104"/>
    <mergeCell ref="B83:D83"/>
    <mergeCell ref="B79:D79"/>
    <mergeCell ref="B60:D60"/>
    <mergeCell ref="B86:D86"/>
    <mergeCell ref="B81:D81"/>
    <mergeCell ref="B67:D67"/>
    <mergeCell ref="A69:E69"/>
    <mergeCell ref="A70:E70"/>
    <mergeCell ref="A75:V75"/>
    <mergeCell ref="B32:D32"/>
    <mergeCell ref="V11:V12"/>
    <mergeCell ref="B18:D18"/>
    <mergeCell ref="B22:D22"/>
    <mergeCell ref="B23:D23"/>
    <mergeCell ref="B17:D17"/>
    <mergeCell ref="B19:D19"/>
    <mergeCell ref="B16:D16"/>
    <mergeCell ref="A29:V29"/>
    <mergeCell ref="B21:D21"/>
    <mergeCell ref="B108:D108"/>
    <mergeCell ref="A93:D93"/>
    <mergeCell ref="B85:D85"/>
    <mergeCell ref="B84:D84"/>
    <mergeCell ref="B90:D90"/>
    <mergeCell ref="B89:D89"/>
    <mergeCell ref="B94:D94"/>
    <mergeCell ref="B95:D95"/>
    <mergeCell ref="B96:D96"/>
    <mergeCell ref="B87:D87"/>
    <mergeCell ref="B97:D97"/>
    <mergeCell ref="B74:D74"/>
    <mergeCell ref="B80:D80"/>
    <mergeCell ref="B62:D62"/>
    <mergeCell ref="B82:D82"/>
    <mergeCell ref="B78:D78"/>
    <mergeCell ref="B76:D76"/>
    <mergeCell ref="B77:D77"/>
    <mergeCell ref="B63:D63"/>
    <mergeCell ref="B66:D66"/>
    <mergeCell ref="B64:D64"/>
    <mergeCell ref="B30:D30"/>
    <mergeCell ref="B24:D24"/>
    <mergeCell ref="B31:D31"/>
    <mergeCell ref="B61:D61"/>
    <mergeCell ref="B59:D59"/>
    <mergeCell ref="B50:D50"/>
    <mergeCell ref="B38:D38"/>
    <mergeCell ref="B58:D58"/>
    <mergeCell ref="B40:D40"/>
    <mergeCell ref="A1:H1"/>
    <mergeCell ref="B51:D51"/>
    <mergeCell ref="B34:D34"/>
    <mergeCell ref="A28:E28"/>
    <mergeCell ref="B27:D27"/>
    <mergeCell ref="B25:D25"/>
    <mergeCell ref="B26:D26"/>
    <mergeCell ref="A41:E41"/>
    <mergeCell ref="B36:D36"/>
    <mergeCell ref="A47:V4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ДПТНЗ</dc:creator>
  <cp:keywords/>
  <dc:description/>
  <cp:lastModifiedBy>ДПТНЗ</cp:lastModifiedBy>
  <cp:lastPrinted>2018-02-22T14:43:10Z</cp:lastPrinted>
  <dcterms:created xsi:type="dcterms:W3CDTF">2016-05-06T08:38:25Z</dcterms:created>
  <dcterms:modified xsi:type="dcterms:W3CDTF">2018-02-22T14:43:41Z</dcterms:modified>
  <cp:category/>
  <cp:version/>
  <cp:contentType/>
  <cp:contentStatus/>
</cp:coreProperties>
</file>